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19200" windowHeight="6375"/>
  </bookViews>
  <sheets>
    <sheet name="Tonghopnguon" sheetId="17" r:id="rId1"/>
    <sheet name="BMI.b(CTMT)" sheetId="16" r:id="rId2"/>
    <sheet name="BMI.b (CTMTQG)" sheetId="21" r:id="rId3"/>
    <sheet name="BMI.b Ho tro Nha o)" sheetId="20" r:id="rId4"/>
    <sheet name="BM II.b (TPCP)" sheetId="23" r:id="rId5"/>
    <sheet name="ODAKH NSNN" sheetId="4" state="hidden" r:id="rId6"/>
    <sheet name="NC07 TH TPCP" sheetId="5" state="hidden" r:id="rId7"/>
    <sheet name="NC08 TPCP KH" sheetId="6" state="hidden" r:id="rId8"/>
    <sheet name="NC11 PPP" sheetId="7" state="hidden" r:id="rId9"/>
    <sheet name="BM18 BC nam DP" sheetId="8" state="hidden" r:id="rId10"/>
    <sheet name="Quy2THDP" sheetId="10" state="hidden" r:id="rId11"/>
    <sheet name="Quy2TPCPDP" sheetId="12" state="hidden" r:id="rId12"/>
    <sheet name="Quy2von khac Dp" sheetId="14" state="hidden" r:id="rId13"/>
  </sheets>
  <externalReferences>
    <externalReference r:id="rId14"/>
    <externalReference r:id="rId15"/>
    <externalReference r:id="rId16"/>
  </externalReferences>
  <definedNames>
    <definedName name="____a1" localSheetId="4" hidden="1">{"'Sheet1'!$L$16"}</definedName>
    <definedName name="____a1" localSheetId="2" hidden="1">{"'Sheet1'!$L$16"}</definedName>
    <definedName name="____a1" localSheetId="3" hidden="1">{"'Sheet1'!$L$16"}</definedName>
    <definedName name="____a1" localSheetId="1" hidden="1">{"'Sheet1'!$L$16"}</definedName>
    <definedName name="____a1" localSheetId="0" hidden="1">{"'Sheet1'!$L$16"}</definedName>
    <definedName name="____a1" hidden="1">{"'Sheet1'!$L$16"}</definedName>
    <definedName name="____B1" localSheetId="4" hidden="1">{"'Sheet1'!$L$16"}</definedName>
    <definedName name="____B1" localSheetId="2" hidden="1">{"'Sheet1'!$L$16"}</definedName>
    <definedName name="____B1" localSheetId="3" hidden="1">{"'Sheet1'!$L$16"}</definedName>
    <definedName name="____B1" localSheetId="1" hidden="1">{"'Sheet1'!$L$16"}</definedName>
    <definedName name="____B1" localSheetId="0" hidden="1">{"'Sheet1'!$L$16"}</definedName>
    <definedName name="____B1" hidden="1">{"'Sheet1'!$L$16"}</definedName>
    <definedName name="____ban2" localSheetId="4" hidden="1">{"'Sheet1'!$L$16"}</definedName>
    <definedName name="____ban2" localSheetId="2" hidden="1">{"'Sheet1'!$L$16"}</definedName>
    <definedName name="____ban2" localSheetId="3" hidden="1">{"'Sheet1'!$L$16"}</definedName>
    <definedName name="____ban2" localSheetId="1" hidden="1">{"'Sheet1'!$L$16"}</definedName>
    <definedName name="____ban2" localSheetId="0" hidden="1">{"'Sheet1'!$L$16"}</definedName>
    <definedName name="____ban2" hidden="1">{"'Sheet1'!$L$16"}</definedName>
    <definedName name="____h1" localSheetId="4" hidden="1">{"'Sheet1'!$L$16"}</definedName>
    <definedName name="____h1" localSheetId="2" hidden="1">{"'Sheet1'!$L$16"}</definedName>
    <definedName name="____h1" localSheetId="3" hidden="1">{"'Sheet1'!$L$16"}</definedName>
    <definedName name="____h1" localSheetId="1" hidden="1">{"'Sheet1'!$L$16"}</definedName>
    <definedName name="____h1" localSheetId="0" hidden="1">{"'Sheet1'!$L$16"}</definedName>
    <definedName name="____h1" hidden="1">{"'Sheet1'!$L$16"}</definedName>
    <definedName name="____hu1" localSheetId="4" hidden="1">{"'Sheet1'!$L$16"}</definedName>
    <definedName name="____hu1" localSheetId="2" hidden="1">{"'Sheet1'!$L$16"}</definedName>
    <definedName name="____hu1" localSheetId="3" hidden="1">{"'Sheet1'!$L$16"}</definedName>
    <definedName name="____hu1" localSheetId="1" hidden="1">{"'Sheet1'!$L$16"}</definedName>
    <definedName name="____hu1" localSheetId="0" hidden="1">{"'Sheet1'!$L$16"}</definedName>
    <definedName name="____hu1" hidden="1">{"'Sheet1'!$L$16"}</definedName>
    <definedName name="____hu2" localSheetId="4" hidden="1">{"'Sheet1'!$L$16"}</definedName>
    <definedName name="____hu2" localSheetId="2" hidden="1">{"'Sheet1'!$L$16"}</definedName>
    <definedName name="____hu2" localSheetId="3" hidden="1">{"'Sheet1'!$L$16"}</definedName>
    <definedName name="____hu2" localSheetId="1" hidden="1">{"'Sheet1'!$L$16"}</definedName>
    <definedName name="____hu2" localSheetId="0" hidden="1">{"'Sheet1'!$L$16"}</definedName>
    <definedName name="____hu2" hidden="1">{"'Sheet1'!$L$16"}</definedName>
    <definedName name="____hu5" localSheetId="4" hidden="1">{"'Sheet1'!$L$16"}</definedName>
    <definedName name="____hu5" localSheetId="2" hidden="1">{"'Sheet1'!$L$16"}</definedName>
    <definedName name="____hu5" localSheetId="3" hidden="1">{"'Sheet1'!$L$16"}</definedName>
    <definedName name="____hu5" localSheetId="1" hidden="1">{"'Sheet1'!$L$16"}</definedName>
    <definedName name="____hu5" localSheetId="0" hidden="1">{"'Sheet1'!$L$16"}</definedName>
    <definedName name="____hu5" hidden="1">{"'Sheet1'!$L$16"}</definedName>
    <definedName name="____hu6" localSheetId="4" hidden="1">{"'Sheet1'!$L$16"}</definedName>
    <definedName name="____hu6" localSheetId="2" hidden="1">{"'Sheet1'!$L$16"}</definedName>
    <definedName name="____hu6" localSheetId="3" hidden="1">{"'Sheet1'!$L$16"}</definedName>
    <definedName name="____hu6" localSheetId="1" hidden="1">{"'Sheet1'!$L$16"}</definedName>
    <definedName name="____hu6" localSheetId="0" hidden="1">{"'Sheet1'!$L$16"}</definedName>
    <definedName name="____hu6" hidden="1">{"'Sheet1'!$L$16"}</definedName>
    <definedName name="____M36" localSheetId="4" hidden="1">{"'Sheet1'!$L$16"}</definedName>
    <definedName name="____M36" localSheetId="2" hidden="1">{"'Sheet1'!$L$16"}</definedName>
    <definedName name="____M36" localSheetId="3" hidden="1">{"'Sheet1'!$L$16"}</definedName>
    <definedName name="____M36" localSheetId="1" hidden="1">{"'Sheet1'!$L$16"}</definedName>
    <definedName name="____M36" localSheetId="0" hidden="1">{"'Sheet1'!$L$16"}</definedName>
    <definedName name="____M36" hidden="1">{"'Sheet1'!$L$16"}</definedName>
    <definedName name="____PA3" localSheetId="4" hidden="1">{"'Sheet1'!$L$16"}</definedName>
    <definedName name="____PA3" localSheetId="2" hidden="1">{"'Sheet1'!$L$16"}</definedName>
    <definedName name="____PA3" localSheetId="3" hidden="1">{"'Sheet1'!$L$16"}</definedName>
    <definedName name="____PA3" localSheetId="1" hidden="1">{"'Sheet1'!$L$16"}</definedName>
    <definedName name="____PA3" localSheetId="0" hidden="1">{"'Sheet1'!$L$16"}</definedName>
    <definedName name="____PA3" hidden="1">{"'Sheet1'!$L$16"}</definedName>
    <definedName name="____Pl2" localSheetId="4" hidden="1">{"'Sheet1'!$L$16"}</definedName>
    <definedName name="____Pl2" localSheetId="2" hidden="1">{"'Sheet1'!$L$16"}</definedName>
    <definedName name="____Pl2" localSheetId="3" hidden="1">{"'Sheet1'!$L$16"}</definedName>
    <definedName name="____Pl2" localSheetId="1" hidden="1">{"'Sheet1'!$L$16"}</definedName>
    <definedName name="____Pl2" localSheetId="0" hidden="1">{"'Sheet1'!$L$16"}</definedName>
    <definedName name="____Pl2" hidden="1">{"'Sheet1'!$L$16"}</definedName>
    <definedName name="____Tru21" localSheetId="4" hidden="1">{"'Sheet1'!$L$16"}</definedName>
    <definedName name="____Tru21" localSheetId="2" hidden="1">{"'Sheet1'!$L$16"}</definedName>
    <definedName name="____Tru21" localSheetId="3" hidden="1">{"'Sheet1'!$L$16"}</definedName>
    <definedName name="____Tru21" localSheetId="1" hidden="1">{"'Sheet1'!$L$16"}</definedName>
    <definedName name="____Tru21" localSheetId="0" hidden="1">{"'Sheet1'!$L$16"}</definedName>
    <definedName name="____Tru21" hidden="1">{"'Sheet1'!$L$16"}</definedName>
    <definedName name="___a1" localSheetId="4" hidden="1">{"'Sheet1'!$L$16"}</definedName>
    <definedName name="___a1" localSheetId="2" hidden="1">{"'Sheet1'!$L$16"}</definedName>
    <definedName name="___a1" localSheetId="3" hidden="1">{"'Sheet1'!$L$16"}</definedName>
    <definedName name="___a1" localSheetId="1" hidden="1">{"'Sheet1'!$L$16"}</definedName>
    <definedName name="___a1" localSheetId="0" hidden="1">{"'Sheet1'!$L$16"}</definedName>
    <definedName name="___a1" hidden="1">{"'Sheet1'!$L$16"}</definedName>
    <definedName name="___B1" localSheetId="4" hidden="1">{"'Sheet1'!$L$16"}</definedName>
    <definedName name="___B1" localSheetId="2" hidden="1">{"'Sheet1'!$L$16"}</definedName>
    <definedName name="___B1" localSheetId="3" hidden="1">{"'Sheet1'!$L$16"}</definedName>
    <definedName name="___B1" localSheetId="1" hidden="1">{"'Sheet1'!$L$16"}</definedName>
    <definedName name="___B1" localSheetId="0" hidden="1">{"'Sheet1'!$L$16"}</definedName>
    <definedName name="___B1" hidden="1">{"'Sheet1'!$L$16"}</definedName>
    <definedName name="___ban2" localSheetId="4" hidden="1">{"'Sheet1'!$L$16"}</definedName>
    <definedName name="___ban2" localSheetId="2" hidden="1">{"'Sheet1'!$L$16"}</definedName>
    <definedName name="___ban2" localSheetId="3" hidden="1">{"'Sheet1'!$L$16"}</definedName>
    <definedName name="___ban2" localSheetId="1" hidden="1">{"'Sheet1'!$L$16"}</definedName>
    <definedName name="___ban2" localSheetId="0" hidden="1">{"'Sheet1'!$L$16"}</definedName>
    <definedName name="___ban2" hidden="1">{"'Sheet1'!$L$16"}</definedName>
    <definedName name="___h1" localSheetId="4" hidden="1">{"'Sheet1'!$L$16"}</definedName>
    <definedName name="___h1" localSheetId="2" hidden="1">{"'Sheet1'!$L$16"}</definedName>
    <definedName name="___h1" localSheetId="3" hidden="1">{"'Sheet1'!$L$16"}</definedName>
    <definedName name="___h1" localSheetId="1" hidden="1">{"'Sheet1'!$L$16"}</definedName>
    <definedName name="___h1" localSheetId="0" hidden="1">{"'Sheet1'!$L$16"}</definedName>
    <definedName name="___h1" hidden="1">{"'Sheet1'!$L$16"}</definedName>
    <definedName name="___hsm2">1.1289</definedName>
    <definedName name="___hu1" localSheetId="4" hidden="1">{"'Sheet1'!$L$16"}</definedName>
    <definedName name="___hu1" localSheetId="2" hidden="1">{"'Sheet1'!$L$16"}</definedName>
    <definedName name="___hu1" localSheetId="3" hidden="1">{"'Sheet1'!$L$16"}</definedName>
    <definedName name="___hu1" localSheetId="1" hidden="1">{"'Sheet1'!$L$16"}</definedName>
    <definedName name="___hu1" localSheetId="0" hidden="1">{"'Sheet1'!$L$16"}</definedName>
    <definedName name="___hu1" hidden="1">{"'Sheet1'!$L$16"}</definedName>
    <definedName name="___hu2" localSheetId="4" hidden="1">{"'Sheet1'!$L$16"}</definedName>
    <definedName name="___hu2" localSheetId="2" hidden="1">{"'Sheet1'!$L$16"}</definedName>
    <definedName name="___hu2" localSheetId="3" hidden="1">{"'Sheet1'!$L$16"}</definedName>
    <definedName name="___hu2" localSheetId="1" hidden="1">{"'Sheet1'!$L$16"}</definedName>
    <definedName name="___hu2" localSheetId="0" hidden="1">{"'Sheet1'!$L$16"}</definedName>
    <definedName name="___hu2" hidden="1">{"'Sheet1'!$L$16"}</definedName>
    <definedName name="___hu5" localSheetId="4" hidden="1">{"'Sheet1'!$L$16"}</definedName>
    <definedName name="___hu5" localSheetId="2" hidden="1">{"'Sheet1'!$L$16"}</definedName>
    <definedName name="___hu5" localSheetId="3" hidden="1">{"'Sheet1'!$L$16"}</definedName>
    <definedName name="___hu5" localSheetId="1" hidden="1">{"'Sheet1'!$L$16"}</definedName>
    <definedName name="___hu5" localSheetId="0" hidden="1">{"'Sheet1'!$L$16"}</definedName>
    <definedName name="___hu5" hidden="1">{"'Sheet1'!$L$16"}</definedName>
    <definedName name="___hu6" localSheetId="4" hidden="1">{"'Sheet1'!$L$16"}</definedName>
    <definedName name="___hu6" localSheetId="2" hidden="1">{"'Sheet1'!$L$16"}</definedName>
    <definedName name="___hu6" localSheetId="3" hidden="1">{"'Sheet1'!$L$16"}</definedName>
    <definedName name="___hu6" localSheetId="1"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4" hidden="1">{"'Sheet1'!$L$16"}</definedName>
    <definedName name="___M36" localSheetId="2" hidden="1">{"'Sheet1'!$L$16"}</definedName>
    <definedName name="___M36" localSheetId="3" hidden="1">{"'Sheet1'!$L$16"}</definedName>
    <definedName name="___M36" localSheetId="1" hidden="1">{"'Sheet1'!$L$16"}</definedName>
    <definedName name="___M36" localSheetId="0" hidden="1">{"'Sheet1'!$L$16"}</definedName>
    <definedName name="___M36" hidden="1">{"'Sheet1'!$L$16"}</definedName>
    <definedName name="___NSO2" localSheetId="4" hidden="1">{"'Sheet1'!$L$16"}</definedName>
    <definedName name="___NSO2" localSheetId="2" hidden="1">{"'Sheet1'!$L$16"}</definedName>
    <definedName name="___NSO2" localSheetId="3" hidden="1">{"'Sheet1'!$L$16"}</definedName>
    <definedName name="___NSO2" localSheetId="1" hidden="1">{"'Sheet1'!$L$16"}</definedName>
    <definedName name="___NSO2" localSheetId="0" hidden="1">{"'Sheet1'!$L$16"}</definedName>
    <definedName name="___NSO2" hidden="1">{"'Sheet1'!$L$16"}</definedName>
    <definedName name="___PA3" localSheetId="4" hidden="1">{"'Sheet1'!$L$16"}</definedName>
    <definedName name="___PA3" localSheetId="2" hidden="1">{"'Sheet1'!$L$16"}</definedName>
    <definedName name="___PA3" localSheetId="3" hidden="1">{"'Sheet1'!$L$16"}</definedName>
    <definedName name="___PA3" localSheetId="1" hidden="1">{"'Sheet1'!$L$16"}</definedName>
    <definedName name="___PA3" localSheetId="0" hidden="1">{"'Sheet1'!$L$16"}</definedName>
    <definedName name="___PA3" hidden="1">{"'Sheet1'!$L$16"}</definedName>
    <definedName name="___Pl2" localSheetId="4" hidden="1">{"'Sheet1'!$L$16"}</definedName>
    <definedName name="___Pl2" localSheetId="2" hidden="1">{"'Sheet1'!$L$16"}</definedName>
    <definedName name="___Pl2" localSheetId="3" hidden="1">{"'Sheet1'!$L$16"}</definedName>
    <definedName name="___Pl2" localSheetId="1" hidden="1">{"'Sheet1'!$L$16"}</definedName>
    <definedName name="___Pl2" localSheetId="0" hidden="1">{"'Sheet1'!$L$16"}</definedName>
    <definedName name="___Pl2" hidden="1">{"'Sheet1'!$L$16"}</definedName>
    <definedName name="___PL3" localSheetId="4" hidden="1">#REF!</definedName>
    <definedName name="___PL3" localSheetId="2" hidden="1">#REF!</definedName>
    <definedName name="___PL3" localSheetId="3"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4" hidden="1">{"'Sheet1'!$L$16"}</definedName>
    <definedName name="___Tru21" localSheetId="2" hidden="1">{"'Sheet1'!$L$16"}</definedName>
    <definedName name="___Tru21" localSheetId="3" hidden="1">{"'Sheet1'!$L$16"}</definedName>
    <definedName name="___Tru21" localSheetId="1" hidden="1">{"'Sheet1'!$L$16"}</definedName>
    <definedName name="___Tru21" localSheetId="0" hidden="1">{"'Sheet1'!$L$16"}</definedName>
    <definedName name="___Tru21" hidden="1">{"'Sheet1'!$L$16"}</definedName>
    <definedName name="__a1" localSheetId="4" hidden="1">{"'Sheet1'!$L$16"}</definedName>
    <definedName name="__a1" localSheetId="2" hidden="1">{"'Sheet1'!$L$16"}</definedName>
    <definedName name="__a1" localSheetId="3" hidden="1">{"'Sheet1'!$L$16"}</definedName>
    <definedName name="__a1" localSheetId="1" hidden="1">{"'Sheet1'!$L$16"}</definedName>
    <definedName name="__a1" localSheetId="0" hidden="1">{"'Sheet1'!$L$16"}</definedName>
    <definedName name="__a1" hidden="1">{"'Sheet1'!$L$16"}</definedName>
    <definedName name="__B1" localSheetId="4" hidden="1">{"'Sheet1'!$L$16"}</definedName>
    <definedName name="__B1" localSheetId="2" hidden="1">{"'Sheet1'!$L$16"}</definedName>
    <definedName name="__B1" localSheetId="3" hidden="1">{"'Sheet1'!$L$16"}</definedName>
    <definedName name="__B1" localSheetId="1" hidden="1">{"'Sheet1'!$L$16"}</definedName>
    <definedName name="__B1" localSheetId="0" hidden="1">{"'Sheet1'!$L$16"}</definedName>
    <definedName name="__B1" hidden="1">{"'Sheet1'!$L$16"}</definedName>
    <definedName name="__ban2" localSheetId="4" hidden="1">{"'Sheet1'!$L$16"}</definedName>
    <definedName name="__ban2" localSheetId="2" hidden="1">{"'Sheet1'!$L$16"}</definedName>
    <definedName name="__ban2" localSheetId="3" hidden="1">{"'Sheet1'!$L$16"}</definedName>
    <definedName name="__ban2" localSheetId="1" hidden="1">{"'Sheet1'!$L$16"}</definedName>
    <definedName name="__ban2" localSheetId="0" hidden="1">{"'Sheet1'!$L$16"}</definedName>
    <definedName name="__ban2" hidden="1">{"'Sheet1'!$L$16"}</definedName>
    <definedName name="__h1" localSheetId="4" hidden="1">{"'Sheet1'!$L$16"}</definedName>
    <definedName name="__h1" localSheetId="2" hidden="1">{"'Sheet1'!$L$16"}</definedName>
    <definedName name="__h1" localSheetId="3" hidden="1">{"'Sheet1'!$L$16"}</definedName>
    <definedName name="__h1" localSheetId="1" hidden="1">{"'Sheet1'!$L$16"}</definedName>
    <definedName name="__h1" localSheetId="0" hidden="1">{"'Sheet1'!$L$16"}</definedName>
    <definedName name="__h1" hidden="1">{"'Sheet1'!$L$16"}</definedName>
    <definedName name="__hsm2">1.1289</definedName>
    <definedName name="__hu1" localSheetId="4" hidden="1">{"'Sheet1'!$L$16"}</definedName>
    <definedName name="__hu1" localSheetId="2" hidden="1">{"'Sheet1'!$L$16"}</definedName>
    <definedName name="__hu1" localSheetId="3" hidden="1">{"'Sheet1'!$L$16"}</definedName>
    <definedName name="__hu1" localSheetId="1" hidden="1">{"'Sheet1'!$L$16"}</definedName>
    <definedName name="__hu1" localSheetId="0" hidden="1">{"'Sheet1'!$L$16"}</definedName>
    <definedName name="__hu1" hidden="1">{"'Sheet1'!$L$16"}</definedName>
    <definedName name="__hu2" localSheetId="4" hidden="1">{"'Sheet1'!$L$16"}</definedName>
    <definedName name="__hu2" localSheetId="2" hidden="1">{"'Sheet1'!$L$16"}</definedName>
    <definedName name="__hu2" localSheetId="3" hidden="1">{"'Sheet1'!$L$16"}</definedName>
    <definedName name="__hu2" localSheetId="1" hidden="1">{"'Sheet1'!$L$16"}</definedName>
    <definedName name="__hu2" localSheetId="0" hidden="1">{"'Sheet1'!$L$16"}</definedName>
    <definedName name="__hu2" hidden="1">{"'Sheet1'!$L$16"}</definedName>
    <definedName name="__hu5" localSheetId="4" hidden="1">{"'Sheet1'!$L$16"}</definedName>
    <definedName name="__hu5" localSheetId="2" hidden="1">{"'Sheet1'!$L$16"}</definedName>
    <definedName name="__hu5" localSheetId="3" hidden="1">{"'Sheet1'!$L$16"}</definedName>
    <definedName name="__hu5" localSheetId="1" hidden="1">{"'Sheet1'!$L$16"}</definedName>
    <definedName name="__hu5" localSheetId="0" hidden="1">{"'Sheet1'!$L$16"}</definedName>
    <definedName name="__hu5" hidden="1">{"'Sheet1'!$L$16"}</definedName>
    <definedName name="__hu6" localSheetId="4" hidden="1">{"'Sheet1'!$L$16"}</definedName>
    <definedName name="__hu6" localSheetId="2" hidden="1">{"'Sheet1'!$L$16"}</definedName>
    <definedName name="__hu6" localSheetId="3" hidden="1">{"'Sheet1'!$L$16"}</definedName>
    <definedName name="__hu6" localSheetId="1"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4" hidden="1">{"'Sheet1'!$L$16"}</definedName>
    <definedName name="__M36" localSheetId="2" hidden="1">{"'Sheet1'!$L$16"}</definedName>
    <definedName name="__M36" localSheetId="3" hidden="1">{"'Sheet1'!$L$16"}</definedName>
    <definedName name="__M36" localSheetId="1" hidden="1">{"'Sheet1'!$L$16"}</definedName>
    <definedName name="__M36" localSheetId="0" hidden="1">{"'Sheet1'!$L$16"}</definedName>
    <definedName name="__M36" hidden="1">{"'Sheet1'!$L$16"}</definedName>
    <definedName name="__NSO2" localSheetId="4" hidden="1">{"'Sheet1'!$L$16"}</definedName>
    <definedName name="__NSO2" localSheetId="2" hidden="1">{"'Sheet1'!$L$16"}</definedName>
    <definedName name="__NSO2" localSheetId="3" hidden="1">{"'Sheet1'!$L$16"}</definedName>
    <definedName name="__NSO2" localSheetId="1" hidden="1">{"'Sheet1'!$L$16"}</definedName>
    <definedName name="__NSO2" localSheetId="0" hidden="1">{"'Sheet1'!$L$16"}</definedName>
    <definedName name="__NSO2" hidden="1">{"'Sheet1'!$L$16"}</definedName>
    <definedName name="__PA3" localSheetId="4" hidden="1">{"'Sheet1'!$L$16"}</definedName>
    <definedName name="__PA3" localSheetId="2" hidden="1">{"'Sheet1'!$L$16"}</definedName>
    <definedName name="__PA3" localSheetId="3" hidden="1">{"'Sheet1'!$L$16"}</definedName>
    <definedName name="__PA3" localSheetId="1" hidden="1">{"'Sheet1'!$L$16"}</definedName>
    <definedName name="__PA3" localSheetId="0" hidden="1">{"'Sheet1'!$L$16"}</definedName>
    <definedName name="__PA3" hidden="1">{"'Sheet1'!$L$16"}</definedName>
    <definedName name="__Pl2" localSheetId="4" hidden="1">{"'Sheet1'!$L$16"}</definedName>
    <definedName name="__Pl2" localSheetId="2" hidden="1">{"'Sheet1'!$L$16"}</definedName>
    <definedName name="__Pl2" localSheetId="3" hidden="1">{"'Sheet1'!$L$16"}</definedName>
    <definedName name="__Pl2" localSheetId="1"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4" hidden="1">{"'Sheet1'!$L$16"}</definedName>
    <definedName name="__Tru21" localSheetId="2" hidden="1">{"'Sheet1'!$L$16"}</definedName>
    <definedName name="__Tru21" localSheetId="3" hidden="1">{"'Sheet1'!$L$16"}</definedName>
    <definedName name="__Tru21" localSheetId="1" hidden="1">{"'Sheet1'!$L$16"}</definedName>
    <definedName name="__Tru21" localSheetId="0" hidden="1">{"'Sheet1'!$L$16"}</definedName>
    <definedName name="__Tru21" hidden="1">{"'Sheet1'!$L$16"}</definedName>
    <definedName name="_40x4">5100</definedName>
    <definedName name="_a1" localSheetId="4" hidden="1">{"'Sheet1'!$L$16"}</definedName>
    <definedName name="_a1" localSheetId="2" hidden="1">{"'Sheet1'!$L$16"}</definedName>
    <definedName name="_a1" localSheetId="3" hidden="1">{"'Sheet1'!$L$16"}</definedName>
    <definedName name="_a1" localSheetId="1" hidden="1">{"'Sheet1'!$L$16"}</definedName>
    <definedName name="_a1" localSheetId="0" hidden="1">{"'Sheet1'!$L$16"}</definedName>
    <definedName name="_a1" hidden="1">{"'Sheet1'!$L$16"}</definedName>
    <definedName name="_B1" localSheetId="4" hidden="1">{"'Sheet1'!$L$16"}</definedName>
    <definedName name="_B1" localSheetId="2" hidden="1">{"'Sheet1'!$L$16"}</definedName>
    <definedName name="_B1" localSheetId="3" hidden="1">{"'Sheet1'!$L$16"}</definedName>
    <definedName name="_B1" localSheetId="1" hidden="1">{"'Sheet1'!$L$16"}</definedName>
    <definedName name="_B1" localSheetId="0" hidden="1">{"'Sheet1'!$L$16"}</definedName>
    <definedName name="_B1" hidden="1">{"'Sheet1'!$L$16"}</definedName>
    <definedName name="_ban2" localSheetId="4" hidden="1">{"'Sheet1'!$L$16"}</definedName>
    <definedName name="_ban2" localSheetId="2" hidden="1">{"'Sheet1'!$L$16"}</definedName>
    <definedName name="_ban2" localSheetId="3" hidden="1">{"'Sheet1'!$L$16"}</definedName>
    <definedName name="_ban2" localSheetId="1" hidden="1">{"'Sheet1'!$L$16"}</definedName>
    <definedName name="_ban2" localSheetId="0" hidden="1">{"'Sheet1'!$L$16"}</definedName>
    <definedName name="_ban2" hidden="1">{"'Sheet1'!$L$16"}</definedName>
    <definedName name="_Fill" localSheetId="4" hidden="1">#REF!</definedName>
    <definedName name="_Fill" localSheetId="2" hidden="1">#REF!</definedName>
    <definedName name="_Fill" localSheetId="3" hidden="1">#REF!</definedName>
    <definedName name="_Fill" localSheetId="1" hidden="1">#REF!</definedName>
    <definedName name="_Fill" hidden="1">#REF!</definedName>
    <definedName name="_xlnm._FilterDatabase" localSheetId="4" hidden="1">#REF!</definedName>
    <definedName name="_xlnm._FilterDatabase" localSheetId="2" hidden="1">#REF!</definedName>
    <definedName name="_xlnm._FilterDatabase" localSheetId="3" hidden="1">#REF!</definedName>
    <definedName name="_xlnm._FilterDatabase" localSheetId="1" hidden="1">#REF!</definedName>
    <definedName name="_xlnm._FilterDatabase" hidden="1">#REF!</definedName>
    <definedName name="_ftn1" localSheetId="10">Quy2THDP!#REF!</definedName>
    <definedName name="_ftnref1" localSheetId="10">Quy2THDP!$E$10</definedName>
    <definedName name="_h1" localSheetId="4" hidden="1">{"'Sheet1'!$L$16"}</definedName>
    <definedName name="_h1" localSheetId="2" hidden="1">{"'Sheet1'!$L$16"}</definedName>
    <definedName name="_h1" localSheetId="3" hidden="1">{"'Sheet1'!$L$16"}</definedName>
    <definedName name="_h1" localSheetId="1" hidden="1">{"'Sheet1'!$L$16"}</definedName>
    <definedName name="_h1" localSheetId="0" hidden="1">{"'Sheet1'!$L$16"}</definedName>
    <definedName name="_h1" hidden="1">{"'Sheet1'!$L$16"}</definedName>
    <definedName name="_hsm2">1.1289</definedName>
    <definedName name="_hu1" localSheetId="4" hidden="1">{"'Sheet1'!$L$16"}</definedName>
    <definedName name="_hu1" localSheetId="2" hidden="1">{"'Sheet1'!$L$16"}</definedName>
    <definedName name="_hu1" localSheetId="3" hidden="1">{"'Sheet1'!$L$16"}</definedName>
    <definedName name="_hu1" localSheetId="1" hidden="1">{"'Sheet1'!$L$16"}</definedName>
    <definedName name="_hu1" localSheetId="0" hidden="1">{"'Sheet1'!$L$16"}</definedName>
    <definedName name="_hu1" hidden="1">{"'Sheet1'!$L$16"}</definedName>
    <definedName name="_hu2" localSheetId="4" hidden="1">{"'Sheet1'!$L$16"}</definedName>
    <definedName name="_hu2" localSheetId="2" hidden="1">{"'Sheet1'!$L$16"}</definedName>
    <definedName name="_hu2" localSheetId="3" hidden="1">{"'Sheet1'!$L$16"}</definedName>
    <definedName name="_hu2" localSheetId="1" hidden="1">{"'Sheet1'!$L$16"}</definedName>
    <definedName name="_hu2" localSheetId="0" hidden="1">{"'Sheet1'!$L$16"}</definedName>
    <definedName name="_hu2" hidden="1">{"'Sheet1'!$L$16"}</definedName>
    <definedName name="_hu5" localSheetId="4" hidden="1">{"'Sheet1'!$L$16"}</definedName>
    <definedName name="_hu5" localSheetId="2" hidden="1">{"'Sheet1'!$L$16"}</definedName>
    <definedName name="_hu5" localSheetId="3" hidden="1">{"'Sheet1'!$L$16"}</definedName>
    <definedName name="_hu5" localSheetId="1" hidden="1">{"'Sheet1'!$L$16"}</definedName>
    <definedName name="_hu5" localSheetId="0" hidden="1">{"'Sheet1'!$L$16"}</definedName>
    <definedName name="_hu5" hidden="1">{"'Sheet1'!$L$16"}</definedName>
    <definedName name="_hu6" localSheetId="4" hidden="1">{"'Sheet1'!$L$16"}</definedName>
    <definedName name="_hu6" localSheetId="2" hidden="1">{"'Sheet1'!$L$16"}</definedName>
    <definedName name="_hu6" localSheetId="3" hidden="1">{"'Sheet1'!$L$16"}</definedName>
    <definedName name="_hu6" localSheetId="1"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4" hidden="1">#REF!</definedName>
    <definedName name="_Key1" localSheetId="2" hidden="1">#REF!</definedName>
    <definedName name="_Key1" localSheetId="3" hidden="1">#REF!</definedName>
    <definedName name="_Key1" localSheetId="1" hidden="1">#REF!</definedName>
    <definedName name="_Key1" localSheetId="0" hidden="1">#REF!</definedName>
    <definedName name="_Key1" hidden="1">#REF!</definedName>
    <definedName name="_Key2" localSheetId="4" hidden="1">#REF!</definedName>
    <definedName name="_Key2" localSheetId="2" hidden="1">#REF!</definedName>
    <definedName name="_Key2" localSheetId="3" hidden="1">#REF!</definedName>
    <definedName name="_Key2" localSheetId="1" hidden="1">#REF!</definedName>
    <definedName name="_Key2" localSheetId="0" hidden="1">#REF!</definedName>
    <definedName name="_Key2" hidden="1">#REF!</definedName>
    <definedName name="_M36" localSheetId="4" hidden="1">{"'Sheet1'!$L$16"}</definedName>
    <definedName name="_M36" localSheetId="2" hidden="1">{"'Sheet1'!$L$16"}</definedName>
    <definedName name="_M36" localSheetId="3" hidden="1">{"'Sheet1'!$L$16"}</definedName>
    <definedName name="_M36" localSheetId="1" hidden="1">{"'Sheet1'!$L$16"}</definedName>
    <definedName name="_M36" localSheetId="0" hidden="1">{"'Sheet1'!$L$16"}</definedName>
    <definedName name="_M36" hidden="1">{"'Sheet1'!$L$16"}</definedName>
    <definedName name="_NSO2" localSheetId="4" hidden="1">{"'Sheet1'!$L$16"}</definedName>
    <definedName name="_NSO2" localSheetId="2" hidden="1">{"'Sheet1'!$L$16"}</definedName>
    <definedName name="_NSO2" localSheetId="3" hidden="1">{"'Sheet1'!$L$16"}</definedName>
    <definedName name="_NSO2" localSheetId="1" hidden="1">{"'Sheet1'!$L$16"}</definedName>
    <definedName name="_NSO2" localSheetId="0" hidden="1">{"'Sheet1'!$L$16"}</definedName>
    <definedName name="_NSO2" hidden="1">{"'Sheet1'!$L$16"}</definedName>
    <definedName name="_Order1" hidden="1">255</definedName>
    <definedName name="_Order2" hidden="1">255</definedName>
    <definedName name="_PA3" localSheetId="4" hidden="1">{"'Sheet1'!$L$16"}</definedName>
    <definedName name="_PA3" localSheetId="2" hidden="1">{"'Sheet1'!$L$16"}</definedName>
    <definedName name="_PA3" localSheetId="3" hidden="1">{"'Sheet1'!$L$16"}</definedName>
    <definedName name="_PA3" localSheetId="1" hidden="1">{"'Sheet1'!$L$16"}</definedName>
    <definedName name="_PA3" localSheetId="0" hidden="1">{"'Sheet1'!$L$16"}</definedName>
    <definedName name="_PA3" hidden="1">{"'Sheet1'!$L$16"}</definedName>
    <definedName name="_Pl2" localSheetId="4" hidden="1">{"'Sheet1'!$L$16"}</definedName>
    <definedName name="_Pl2" localSheetId="2" hidden="1">{"'Sheet1'!$L$16"}</definedName>
    <definedName name="_Pl2" localSheetId="3" hidden="1">{"'Sheet1'!$L$16"}</definedName>
    <definedName name="_Pl2" localSheetId="1" hidden="1">{"'Sheet1'!$L$16"}</definedName>
    <definedName name="_Pl2" localSheetId="0" hidden="1">{"'Sheet1'!$L$16"}</definedName>
    <definedName name="_Pl2" hidden="1">{"'Sheet1'!$L$16"}</definedName>
    <definedName name="_PL3" localSheetId="4" hidden="1">#REF!</definedName>
    <definedName name="_PL3" localSheetId="2" hidden="1">#REF!</definedName>
    <definedName name="_PL3" localSheetId="3" hidden="1">#REF!</definedName>
    <definedName name="_PL3" localSheetId="1" hidden="1">#REF!</definedName>
    <definedName name="_PL3" hidden="1">#REF!</definedName>
    <definedName name="_SOC10">0.3456</definedName>
    <definedName name="_SOC8">0.2827</definedName>
    <definedName name="_Sort" localSheetId="4" hidden="1">#REF!</definedName>
    <definedName name="_Sort" localSheetId="2" hidden="1">#REF!</definedName>
    <definedName name="_Sort" localSheetId="3" hidden="1">#REF!</definedName>
    <definedName name="_Sort" localSheetId="1" hidden="1">#REF!</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4" hidden="1">{"'Sheet1'!$L$16"}</definedName>
    <definedName name="_Tru21" localSheetId="2" hidden="1">{"'Sheet1'!$L$16"}</definedName>
    <definedName name="_Tru21" localSheetId="3" hidden="1">{"'Sheet1'!$L$16"}</definedName>
    <definedName name="_Tru21" localSheetId="1" hidden="1">{"'Sheet1'!$L$16"}</definedName>
    <definedName name="_Tru21" localSheetId="0" hidden="1">{"'Sheet1'!$L$16"}</definedName>
    <definedName name="_Tru21" hidden="1">{"'Sheet1'!$L$16"}</definedName>
    <definedName name="a" localSheetId="4" hidden="1">{"'Sheet1'!$L$16"}</definedName>
    <definedName name="a" localSheetId="2" hidden="1">{"'Sheet1'!$L$16"}</definedName>
    <definedName name="a" localSheetId="3" hidden="1">{"'Sheet1'!$L$16"}</definedName>
    <definedName name="a" localSheetId="1" hidden="1">{"'Sheet1'!$L$16"}</definedName>
    <definedName name="a" localSheetId="0" hidden="1">{"'Sheet1'!$L$16"}</definedName>
    <definedName name="a" hidden="1">{"'Sheet1'!$L$16"}</definedName>
    <definedName name="ABC" localSheetId="4" hidden="1">#REF!</definedName>
    <definedName name="ABC" localSheetId="2" hidden="1">#REF!</definedName>
    <definedName name="ABC" localSheetId="3" hidden="1">#REF!</definedName>
    <definedName name="ABC" localSheetId="1" hidden="1">#REF!</definedName>
    <definedName name="ABC" hidden="1">#REF!</definedName>
    <definedName name="anscount" hidden="1">3</definedName>
    <definedName name="ATGT" localSheetId="4" hidden="1">{"'Sheet1'!$L$16"}</definedName>
    <definedName name="ATGT" localSheetId="2" hidden="1">{"'Sheet1'!$L$16"}</definedName>
    <definedName name="ATGT" localSheetId="3" hidden="1">{"'Sheet1'!$L$16"}</definedName>
    <definedName name="ATGT" localSheetId="1" hidden="1">{"'Sheet1'!$L$16"}</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4" hidden="1">{"'Sheet1'!$L$16"}</definedName>
    <definedName name="CoCauN" localSheetId="2" hidden="1">{"'Sheet1'!$L$16"}</definedName>
    <definedName name="CoCauN" localSheetId="3" hidden="1">{"'Sheet1'!$L$16"}</definedName>
    <definedName name="CoCauN" localSheetId="1" hidden="1">{"'Sheet1'!$L$16"}</definedName>
    <definedName name="CoCauN" localSheetId="0" hidden="1">{"'Sheet1'!$L$16"}</definedName>
    <definedName name="CoCauN" hidden="1">{"'Sheet1'!$L$16"}</definedName>
    <definedName name="Code" localSheetId="4" hidden="1">#REF!</definedName>
    <definedName name="Code" localSheetId="2" hidden="1">#REF!</definedName>
    <definedName name="Code" localSheetId="3" hidden="1">#REF!</definedName>
    <definedName name="Code" localSheetId="1" hidden="1">#REF!</definedName>
    <definedName name="Code" hidden="1">#REF!</definedName>
    <definedName name="Cotsatma">9726</definedName>
    <definedName name="Cotthepma">9726</definedName>
    <definedName name="CP" localSheetId="4" hidden="1">#REF!</definedName>
    <definedName name="CP" localSheetId="2" hidden="1">#REF!</definedName>
    <definedName name="CP" localSheetId="3" hidden="1">#REF!</definedName>
    <definedName name="CP" localSheetId="1" hidden="1">#REF!</definedName>
    <definedName name="CP" localSheetId="0" hidden="1">#REF!</definedName>
    <definedName name="CP" hidden="1">#REF!</definedName>
    <definedName name="CTCT1" localSheetId="4" hidden="1">{"'Sheet1'!$L$16"}</definedName>
    <definedName name="CTCT1" localSheetId="2" hidden="1">{"'Sheet1'!$L$16"}</definedName>
    <definedName name="CTCT1" localSheetId="3" hidden="1">{"'Sheet1'!$L$16"}</definedName>
    <definedName name="CTCT1" localSheetId="1" hidden="1">{"'Sheet1'!$L$16"}</definedName>
    <definedName name="CTCT1" localSheetId="0" hidden="1">{"'Sheet1'!$L$16"}</definedName>
    <definedName name="CTCT1" hidden="1">{"'Sheet1'!$L$16"}</definedName>
    <definedName name="chitietbgiang2" localSheetId="4" hidden="1">{"'Sheet1'!$L$16"}</definedName>
    <definedName name="chitietbgiang2" localSheetId="2" hidden="1">{"'Sheet1'!$L$16"}</definedName>
    <definedName name="chitietbgiang2" localSheetId="3" hidden="1">{"'Sheet1'!$L$16"}</definedName>
    <definedName name="chitietbgiang2" localSheetId="1" hidden="1">{"'Sheet1'!$L$16"}</definedName>
    <definedName name="chitietbgiang2" localSheetId="0" hidden="1">{"'Sheet1'!$L$16"}</definedName>
    <definedName name="chitietbgiang2" hidden="1">{"'Sheet1'!$L$16"}</definedName>
    <definedName name="chung">66</definedName>
    <definedName name="dam">78000</definedName>
    <definedName name="data1" localSheetId="4" hidden="1">#REF!</definedName>
    <definedName name="data1" localSheetId="2" hidden="1">#REF!</definedName>
    <definedName name="data1" localSheetId="3" hidden="1">#REF!</definedName>
    <definedName name="data1" localSheetId="1" hidden="1">#REF!</definedName>
    <definedName name="data1" localSheetId="0" hidden="1">#REF!</definedName>
    <definedName name="data1" hidden="1">#REF!</definedName>
    <definedName name="data2" localSheetId="4" hidden="1">#REF!</definedName>
    <definedName name="data2" localSheetId="2" hidden="1">#REF!</definedName>
    <definedName name="data2" localSheetId="3" hidden="1">#REF!</definedName>
    <definedName name="data2" localSheetId="1" hidden="1">#REF!</definedName>
    <definedName name="data2" hidden="1">#REF!</definedName>
    <definedName name="data3" localSheetId="4" hidden="1">#REF!</definedName>
    <definedName name="data3" localSheetId="2" hidden="1">#REF!</definedName>
    <definedName name="data3" localSheetId="3" hidden="1">#REF!</definedName>
    <definedName name="data3" localSheetId="1" hidden="1">#REF!</definedName>
    <definedName name="data3" hidden="1">#REF!</definedName>
    <definedName name="DataFilter" localSheetId="4">[2]!DataFilter</definedName>
    <definedName name="DataFilter" localSheetId="3">[2]!DataFilter</definedName>
    <definedName name="DataFilter" localSheetId="1">[2]!DataFilter</definedName>
    <definedName name="DataFilter">[2]!DataFilter</definedName>
    <definedName name="DataSort" localSheetId="4">[2]!DataSort</definedName>
    <definedName name="DataSort" localSheetId="3">[2]!DataSort</definedName>
    <definedName name="DataSort" localSheetId="1">[2]!DataSort</definedName>
    <definedName name="DataSort">[2]!DataSort</definedName>
    <definedName name="DCL_22">12117600</definedName>
    <definedName name="DCL_35">25490000</definedName>
    <definedName name="dddem">0.1</definedName>
    <definedName name="Discount" localSheetId="4" hidden="1">#REF!</definedName>
    <definedName name="Discount" localSheetId="2" hidden="1">#REF!</definedName>
    <definedName name="Discount" localSheetId="3" hidden="1">#REF!</definedName>
    <definedName name="Discount" localSheetId="1" hidden="1">#REF!</definedName>
    <definedName name="Discount" localSheetId="0" hidden="1">#REF!</definedName>
    <definedName name="Discount" hidden="1">#REF!</definedName>
    <definedName name="display_area_2" localSheetId="4" hidden="1">#REF!</definedName>
    <definedName name="display_area_2" localSheetId="2" hidden="1">#REF!</definedName>
    <definedName name="display_area_2" localSheetId="3" hidden="1">#REF!</definedName>
    <definedName name="display_area_2" localSheetId="1" hidden="1">#REF!</definedName>
    <definedName name="display_area_2" localSheetId="0" hidden="1">#REF!</definedName>
    <definedName name="display_area_2" hidden="1">#REF!</definedName>
    <definedName name="docdoc">0.03125</definedName>
    <definedName name="dotcong">1</definedName>
    <definedName name="drf" localSheetId="4" hidden="1">#REF!</definedName>
    <definedName name="drf" localSheetId="2" hidden="1">#REF!</definedName>
    <definedName name="drf" localSheetId="3" hidden="1">#REF!</definedName>
    <definedName name="drf" localSheetId="1" hidden="1">#REF!</definedName>
    <definedName name="drf" localSheetId="0" hidden="1">#REF!</definedName>
    <definedName name="drf" hidden="1">#REF!</definedName>
    <definedName name="ds" localSheetId="4" hidden="1">{#N/A,#N/A,FALSE,"Chi tiÆt"}</definedName>
    <definedName name="ds" localSheetId="2" hidden="1">{#N/A,#N/A,FALSE,"Chi tiÆt"}</definedName>
    <definedName name="ds" localSheetId="3" hidden="1">{#N/A,#N/A,FALSE,"Chi tiÆt"}</definedName>
    <definedName name="ds" localSheetId="1" hidden="1">{#N/A,#N/A,FALSE,"Chi tiÆt"}</definedName>
    <definedName name="ds" localSheetId="0" hidden="1">{#N/A,#N/A,FALSE,"Chi tiÆt"}</definedName>
    <definedName name="ds" hidden="1">{#N/A,#N/A,FALSE,"Chi tiÆt"}</definedName>
    <definedName name="dsh" localSheetId="4" hidden="1">#REF!</definedName>
    <definedName name="dsh" localSheetId="2" hidden="1">#REF!</definedName>
    <definedName name="dsh" localSheetId="3" hidden="1">#REF!</definedName>
    <definedName name="dsh" localSheetId="1" hidden="1">#REF!</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4" hidden="1">#REF!</definedName>
    <definedName name="FCode" localSheetId="2" hidden="1">#REF!</definedName>
    <definedName name="FCode" localSheetId="3" hidden="1">#REF!</definedName>
    <definedName name="FCode" localSheetId="1" hidden="1">#REF!</definedName>
    <definedName name="FCode" localSheetId="0" hidden="1">#REF!</definedName>
    <definedName name="FCode" hidden="1">#REF!</definedName>
    <definedName name="FI_12">4820</definedName>
    <definedName name="g" localSheetId="4" hidden="1">{"'Sheet1'!$L$16"}</definedName>
    <definedName name="g" localSheetId="2" hidden="1">{"'Sheet1'!$L$16"}</definedName>
    <definedName name="g" localSheetId="3" hidden="1">{"'Sheet1'!$L$16"}</definedName>
    <definedName name="g" localSheetId="1" hidden="1">{"'Sheet1'!$L$16"}</definedName>
    <definedName name="g" localSheetId="0" hidden="1">{"'Sheet1'!$L$16"}</definedName>
    <definedName name="g" hidden="1">{"'Sheet1'!$L$16"}</definedName>
    <definedName name="GoBack" localSheetId="4">[2]Sheet1!GoBack</definedName>
    <definedName name="GoBack" localSheetId="3">[2]Sheet1!GoBack</definedName>
    <definedName name="GoBack" localSheetId="1">[2]Sheet1!GoBack</definedName>
    <definedName name="GoBack">[2]Sheet1!GoBack</definedName>
    <definedName name="h" localSheetId="4" hidden="1">{"'Sheet1'!$L$16"}</definedName>
    <definedName name="h" localSheetId="2" hidden="1">{"'Sheet1'!$L$16"}</definedName>
    <definedName name="h" localSheetId="3" hidden="1">{"'Sheet1'!$L$16"}</definedName>
    <definedName name="h" localSheetId="1" hidden="1">{"'Sheet1'!$L$16"}</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4" hidden="1">#REF!</definedName>
    <definedName name="HiddenRows" localSheetId="2" hidden="1">#REF!</definedName>
    <definedName name="HiddenRows" localSheetId="3" hidden="1">#REF!</definedName>
    <definedName name="HiddenRows" localSheetId="1" hidden="1">#REF!</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4" hidden="1">{"'Sheet1'!$L$16"}</definedName>
    <definedName name="htlm" localSheetId="2" hidden="1">{"'Sheet1'!$L$16"}</definedName>
    <definedName name="htlm" localSheetId="3" hidden="1">{"'Sheet1'!$L$16"}</definedName>
    <definedName name="htlm" localSheetId="1" hidden="1">{"'Sheet1'!$L$16"}</definedName>
    <definedName name="htlm" localSheetId="0" hidden="1">{"'Sheet1'!$L$16"}</definedName>
    <definedName name="htlm" hidden="1">{"'Sheet1'!$L$16"}</definedName>
    <definedName name="HTML_CodePage" hidden="1">950</definedName>
    <definedName name="HTML_Control" localSheetId="4" hidden="1">{"'Sheet1'!$L$16"}</definedName>
    <definedName name="HTML_Control" localSheetId="2" hidden="1">{"'Sheet1'!$L$16"}</definedName>
    <definedName name="HTML_Control" localSheetId="3" hidden="1">{"'Sheet1'!$L$16"}</definedName>
    <definedName name="HTML_Control" localSheetId="1"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4" hidden="1">{"'Sheet1'!$L$16"}</definedName>
    <definedName name="hu" localSheetId="2" hidden="1">{"'Sheet1'!$L$16"}</definedName>
    <definedName name="hu" localSheetId="3" hidden="1">{"'Sheet1'!$L$16"}</definedName>
    <definedName name="hu" localSheetId="1" hidden="1">{"'Sheet1'!$L$16"}</definedName>
    <definedName name="hu" localSheetId="0" hidden="1">{"'Sheet1'!$L$16"}</definedName>
    <definedName name="hu" hidden="1">{"'Sheet1'!$L$16"}</definedName>
    <definedName name="HUU" localSheetId="4" hidden="1">{"'Sheet1'!$L$16"}</definedName>
    <definedName name="HUU" localSheetId="2" hidden="1">{"'Sheet1'!$L$16"}</definedName>
    <definedName name="HUU" localSheetId="3" hidden="1">{"'Sheet1'!$L$16"}</definedName>
    <definedName name="HUU" localSheetId="1" hidden="1">{"'Sheet1'!$L$16"}</definedName>
    <definedName name="HUU" localSheetId="0" hidden="1">{"'Sheet1'!$L$16"}</definedName>
    <definedName name="HUU" hidden="1">{"'Sheet1'!$L$16"}</definedName>
    <definedName name="huy" localSheetId="4" hidden="1">{"'Sheet1'!$L$16"}</definedName>
    <definedName name="huy" localSheetId="2" hidden="1">{"'Sheet1'!$L$16"}</definedName>
    <definedName name="huy" localSheetId="3" hidden="1">{"'Sheet1'!$L$16"}</definedName>
    <definedName name="huy" localSheetId="1" hidden="1">{"'Sheet1'!$L$16"}</definedName>
    <definedName name="huy" localSheetId="0" hidden="1">{"'Sheet1'!$L$16"}</definedName>
    <definedName name="huy" hidden="1">{"'Sheet1'!$L$16"}</definedName>
    <definedName name="j" localSheetId="4" hidden="1">{"'Sheet1'!$L$16"}</definedName>
    <definedName name="j" localSheetId="2" hidden="1">{"'Sheet1'!$L$16"}</definedName>
    <definedName name="j" localSheetId="3" hidden="1">{"'Sheet1'!$L$16"}</definedName>
    <definedName name="j" localSheetId="1" hidden="1">{"'Sheet1'!$L$16"}</definedName>
    <definedName name="j" localSheetId="0" hidden="1">{"'Sheet1'!$L$16"}</definedName>
    <definedName name="j" hidden="1">{"'Sheet1'!$L$16"}</definedName>
    <definedName name="k" localSheetId="4" hidden="1">{"'Sheet1'!$L$16"}</definedName>
    <definedName name="k" localSheetId="2" hidden="1">{"'Sheet1'!$L$16"}</definedName>
    <definedName name="k" localSheetId="3" hidden="1">{"'Sheet1'!$L$16"}</definedName>
    <definedName name="k" localSheetId="1" hidden="1">{"'Sheet1'!$L$16"}</definedName>
    <definedName name="k" localSheetId="0" hidden="1">{"'Sheet1'!$L$16"}</definedName>
    <definedName name="k" hidden="1">{"'Sheet1'!$L$16"}</definedName>
    <definedName name="ksbn" localSheetId="4" hidden="1">{"'Sheet1'!$L$16"}</definedName>
    <definedName name="ksbn" localSheetId="2" hidden="1">{"'Sheet1'!$L$16"}</definedName>
    <definedName name="ksbn" localSheetId="3" hidden="1">{"'Sheet1'!$L$16"}</definedName>
    <definedName name="ksbn" localSheetId="1" hidden="1">{"'Sheet1'!$L$16"}</definedName>
    <definedName name="ksbn" localSheetId="0" hidden="1">{"'Sheet1'!$L$16"}</definedName>
    <definedName name="ksbn" hidden="1">{"'Sheet1'!$L$16"}</definedName>
    <definedName name="kshn" localSheetId="4" hidden="1">{"'Sheet1'!$L$16"}</definedName>
    <definedName name="kshn" localSheetId="2" hidden="1">{"'Sheet1'!$L$16"}</definedName>
    <definedName name="kshn" localSheetId="3" hidden="1">{"'Sheet1'!$L$16"}</definedName>
    <definedName name="kshn" localSheetId="1" hidden="1">{"'Sheet1'!$L$16"}</definedName>
    <definedName name="kshn" localSheetId="0" hidden="1">{"'Sheet1'!$L$16"}</definedName>
    <definedName name="kshn" hidden="1">{"'Sheet1'!$L$16"}</definedName>
    <definedName name="ksls" localSheetId="4" hidden="1">{"'Sheet1'!$L$16"}</definedName>
    <definedName name="ksls" localSheetId="2" hidden="1">{"'Sheet1'!$L$16"}</definedName>
    <definedName name="ksls" localSheetId="3" hidden="1">{"'Sheet1'!$L$16"}</definedName>
    <definedName name="ksls" localSheetId="1" hidden="1">{"'Sheet1'!$L$16"}</definedName>
    <definedName name="ksls" localSheetId="0" hidden="1">{"'Sheet1'!$L$16"}</definedName>
    <definedName name="ksls" hidden="1">{"'Sheet1'!$L$16"}</definedName>
    <definedName name="khac">2</definedName>
    <definedName name="khongtruotgia" localSheetId="4" hidden="1">{"'Sheet1'!$L$16"}</definedName>
    <definedName name="khongtruotgia" localSheetId="2" hidden="1">{"'Sheet1'!$L$16"}</definedName>
    <definedName name="khongtruotgia" localSheetId="3" hidden="1">{"'Sheet1'!$L$16"}</definedName>
    <definedName name="khongtruotgia" localSheetId="1" hidden="1">{"'Sheet1'!$L$16"}</definedName>
    <definedName name="khongtruotgia" localSheetId="0" hidden="1">{"'Sheet1'!$L$16"}</definedName>
    <definedName name="khongtruotgia" hidden="1">{"'Sheet1'!$L$16"}</definedName>
    <definedName name="l" localSheetId="4" hidden="1">{"'Sheet1'!$L$16"}</definedName>
    <definedName name="l" localSheetId="2" hidden="1">{"'Sheet1'!$L$16"}</definedName>
    <definedName name="l" localSheetId="3" hidden="1">{"'Sheet1'!$L$16"}</definedName>
    <definedName name="l" localSheetId="1" hidden="1">{"'Sheet1'!$L$16"}</definedName>
    <definedName name="l" localSheetId="0" hidden="1">{"'Sheet1'!$L$16"}</definedName>
    <definedName name="l" hidden="1">{"'Sheet1'!$L$16"}</definedName>
    <definedName name="L63x6">5800</definedName>
    <definedName name="langson" localSheetId="4" hidden="1">{"'Sheet1'!$L$16"}</definedName>
    <definedName name="langson" localSheetId="2" hidden="1">{"'Sheet1'!$L$16"}</definedName>
    <definedName name="langson" localSheetId="3" hidden="1">{"'Sheet1'!$L$16"}</definedName>
    <definedName name="langson" localSheetId="1" hidden="1">{"'Sheet1'!$L$16"}</definedName>
    <definedName name="langson" localSheetId="0" hidden="1">{"'Sheet1'!$L$16"}</definedName>
    <definedName name="langson" hidden="1">{"'Sheet1'!$L$16"}</definedName>
    <definedName name="LBS_22">107800000</definedName>
    <definedName name="lk" localSheetId="4" hidden="1">#REF!</definedName>
    <definedName name="lk" localSheetId="2" hidden="1">#REF!</definedName>
    <definedName name="lk" localSheetId="3" hidden="1">#REF!</definedName>
    <definedName name="lk" localSheetId="1" hidden="1">#REF!</definedName>
    <definedName name="lk" localSheetId="0" hidden="1">#REF!</definedName>
    <definedName name="lk" hidden="1">#REF!</definedName>
    <definedName name="m" localSheetId="4" hidden="1">{"'Sheet1'!$L$16"}</definedName>
    <definedName name="m" localSheetId="2" hidden="1">{"'Sheet1'!$L$16"}</definedName>
    <definedName name="m" localSheetId="3" hidden="1">{"'Sheet1'!$L$16"}</definedName>
    <definedName name="m" localSheetId="1" hidden="1">{"'Sheet1'!$L$16"}</definedName>
    <definedName name="m" localSheetId="0" hidden="1">{"'Sheet1'!$L$16"}</definedName>
    <definedName name="m" hidden="1">{"'Sheet1'!$L$16"}</definedName>
    <definedName name="mo" localSheetId="4" hidden="1">{"'Sheet1'!$L$16"}</definedName>
    <definedName name="mo" localSheetId="2" hidden="1">{"'Sheet1'!$L$16"}</definedName>
    <definedName name="mo" localSheetId="3" hidden="1">{"'Sheet1'!$L$16"}</definedName>
    <definedName name="mo" localSheetId="1" hidden="1">{"'Sheet1'!$L$16"}</definedName>
    <definedName name="mo" localSheetId="0" hidden="1">{"'Sheet1'!$L$16"}</definedName>
    <definedName name="mo" hidden="1">{"'Sheet1'!$L$16"}</definedName>
    <definedName name="moi" localSheetId="4" hidden="1">{"'Sheet1'!$L$16"}</definedName>
    <definedName name="moi" localSheetId="2" hidden="1">{"'Sheet1'!$L$16"}</definedName>
    <definedName name="moi" localSheetId="3" hidden="1">{"'Sheet1'!$L$16"}</definedName>
    <definedName name="moi" localSheetId="1" hidden="1">{"'Sheet1'!$L$16"}</definedName>
    <definedName name="moi" localSheetId="0" hidden="1">{"'Sheet1'!$L$16"}</definedName>
    <definedName name="moi" hidden="1">{"'Sheet1'!$L$16"}</definedName>
    <definedName name="n" localSheetId="4" hidden="1">{"'Sheet1'!$L$16"}</definedName>
    <definedName name="n" localSheetId="2" hidden="1">{"'Sheet1'!$L$16"}</definedName>
    <definedName name="n" localSheetId="3" hidden="1">{"'Sheet1'!$L$16"}</definedName>
    <definedName name="n" localSheetId="1" hidden="1">{"'Sheet1'!$L$16"}</definedName>
    <definedName name="n" localSheetId="0" hidden="1">{"'Sheet1'!$L$16"}</definedName>
    <definedName name="n" hidden="1">{"'Sheet1'!$L$16"}</definedName>
    <definedName name="OrderTable" localSheetId="4" hidden="1">#REF!</definedName>
    <definedName name="OrderTable" localSheetId="2" hidden="1">#REF!</definedName>
    <definedName name="OrderTable" localSheetId="3" hidden="1">#REF!</definedName>
    <definedName name="OrderTable" localSheetId="1" hidden="1">#REF!</definedName>
    <definedName name="OrderTable" hidden="1">#REF!</definedName>
    <definedName name="PAIII_" localSheetId="4" hidden="1">{"'Sheet1'!$L$16"}</definedName>
    <definedName name="PAIII_" localSheetId="2" hidden="1">{"'Sheet1'!$L$16"}</definedName>
    <definedName name="PAIII_" localSheetId="3" hidden="1">{"'Sheet1'!$L$16"}</definedName>
    <definedName name="PAIII_" localSheetId="1" hidden="1">{"'Sheet1'!$L$16"}</definedName>
    <definedName name="PAIII_" localSheetId="0" hidden="1">{"'Sheet1'!$L$16"}</definedName>
    <definedName name="PAIII_" hidden="1">{"'Sheet1'!$L$16"}</definedName>
    <definedName name="PMS" localSheetId="4" hidden="1">{"'Sheet1'!$L$16"}</definedName>
    <definedName name="PMS" localSheetId="2" hidden="1">{"'Sheet1'!$L$16"}</definedName>
    <definedName name="PMS" localSheetId="3" hidden="1">{"'Sheet1'!$L$16"}</definedName>
    <definedName name="PMS" localSheetId="1" hidden="1">{"'Sheet1'!$L$16"}</definedName>
    <definedName name="PMS" localSheetId="0" hidden="1">{"'Sheet1'!$L$16"}</definedName>
    <definedName name="PMS" hidden="1">{"'Sheet1'!$L$16"}</definedName>
    <definedName name="_xlnm.Print_Area" localSheetId="4">'BM II.b (TPCP)'!$A$1:$AL$139</definedName>
    <definedName name="_xlnm.Print_Area" localSheetId="9">'BM18 BC nam DP'!$A$1:$M$77</definedName>
    <definedName name="_xlnm.Print_Area" localSheetId="2">'BMI.b (CTMTQG)'!$A$1:$AJ$169</definedName>
    <definedName name="_xlnm.Print_Area" localSheetId="3">'BMI.b Ho tro Nha o)'!$A$1:$AK$60</definedName>
    <definedName name="_xlnm.Print_Area" localSheetId="1">'BMI.b(CTMT)'!$A$1:$AK$133</definedName>
    <definedName name="_xlnm.Print_Area" localSheetId="6">'NC07 TH TPCP'!$A$1:$U$19</definedName>
    <definedName name="_xlnm.Print_Area" localSheetId="7">'NC08 TPCP KH'!$A$1:$AK$39</definedName>
    <definedName name="_xlnm.Print_Area" localSheetId="8">'NC11 PPP'!$A$1:$Q$19</definedName>
    <definedName name="_xlnm.Print_Area" localSheetId="5">'ODAKH NSNN'!$A$1:$BQ$74</definedName>
    <definedName name="_xlnm.Print_Area" localSheetId="11">Quy2TPCPDP!$A$1:$P$38</definedName>
    <definedName name="_xlnm.Print_Area" localSheetId="10">Quy2THDP!$A$1:$Q$72</definedName>
    <definedName name="_xlnm.Print_Area" localSheetId="12">'Quy2von khac Dp'!$A$1:$O$38</definedName>
    <definedName name="_xlnm.Print_Area" localSheetId="0">Tonghopnguon!$A$1:$AG$36</definedName>
    <definedName name="_xlnm.Print_Titles" localSheetId="4">'BM II.b (TPCP)'!$6:$11</definedName>
    <definedName name="_xlnm.Print_Titles" localSheetId="9">'BM18 BC nam DP'!$6:$8</definedName>
    <definedName name="_xlnm.Print_Titles" localSheetId="2">'BMI.b (CTMTQG)'!$6:$11</definedName>
    <definedName name="_xlnm.Print_Titles" localSheetId="3">'BMI.b Ho tro Nha o)'!$6:$11</definedName>
    <definedName name="_xlnm.Print_Titles" localSheetId="1">'BMI.b(CTMT)'!$6:$11</definedName>
    <definedName name="_xlnm.Print_Titles" localSheetId="6">'NC07 TH TPCP'!$6:$9</definedName>
    <definedName name="_xlnm.Print_Titles" localSheetId="7">'NC08 TPCP KH'!$6:$9</definedName>
    <definedName name="_xlnm.Print_Titles" localSheetId="5">'ODAKH NSNN'!$8:$15</definedName>
    <definedName name="_xlnm.Print_Titles" localSheetId="11">Quy2TPCPDP!$8:$12</definedName>
    <definedName name="_xlnm.Print_Titles" localSheetId="10">Quy2THDP!$9:$11</definedName>
    <definedName name="_xlnm.Print_Titles" localSheetId="12">'Quy2von khac Dp'!$7:$11</definedName>
    <definedName name="_xlnm.Print_Titles" localSheetId="0">Tonghopnguon!$5:$7</definedName>
    <definedName name="ProdForm" localSheetId="4" hidden="1">#REF!</definedName>
    <definedName name="ProdForm" localSheetId="2" hidden="1">#REF!</definedName>
    <definedName name="ProdForm" localSheetId="3" hidden="1">#REF!</definedName>
    <definedName name="ProdForm" localSheetId="1" hidden="1">#REF!</definedName>
    <definedName name="ProdForm" localSheetId="0" hidden="1">#REF!</definedName>
    <definedName name="ProdForm" hidden="1">#REF!</definedName>
    <definedName name="Product" localSheetId="4" hidden="1">#REF!</definedName>
    <definedName name="Product" localSheetId="2" hidden="1">#REF!</definedName>
    <definedName name="Product" localSheetId="3" hidden="1">#REF!</definedName>
    <definedName name="Product" localSheetId="1" hidden="1">#REF!</definedName>
    <definedName name="Product" localSheetId="0" hidden="1">#REF!</definedName>
    <definedName name="Product" hidden="1">#REF!</definedName>
    <definedName name="rate">14000</definedName>
    <definedName name="RCArea" localSheetId="4" hidden="1">#REF!</definedName>
    <definedName name="RCArea" localSheetId="2" hidden="1">#REF!</definedName>
    <definedName name="RCArea" localSheetId="3" hidden="1">#REF!</definedName>
    <definedName name="RCArea" localSheetId="1" hidden="1">#REF!</definedName>
    <definedName name="RCArea" localSheetId="0" hidden="1">#REF!</definedName>
    <definedName name="RCArea" hidden="1">#REF!</definedName>
    <definedName name="S.dinh">640</definedName>
    <definedName name="Spanner_Auto_File">"C:\My Documents\tinh cdo.x2a"</definedName>
    <definedName name="SpecialPrice" localSheetId="4" hidden="1">#REF!</definedName>
    <definedName name="SpecialPrice" localSheetId="2" hidden="1">#REF!</definedName>
    <definedName name="SpecialPrice" localSheetId="3" hidden="1">#REF!</definedName>
    <definedName name="SpecialPrice" localSheetId="1" hidden="1">#REF!</definedName>
    <definedName name="SpecialPrice" localSheetId="0" hidden="1">#REF!</definedName>
    <definedName name="SpecialPrice" hidden="1">#REF!</definedName>
    <definedName name="t" localSheetId="4" hidden="1">{"'Sheet1'!$L$16"}</definedName>
    <definedName name="t" localSheetId="2" hidden="1">{"'Sheet1'!$L$16"}</definedName>
    <definedName name="t" localSheetId="3" hidden="1">{"'Sheet1'!$L$16"}</definedName>
    <definedName name="t" localSheetId="1" hidden="1">{"'Sheet1'!$L$16"}</definedName>
    <definedName name="t" localSheetId="0" hidden="1">{"'Sheet1'!$L$16"}</definedName>
    <definedName name="t" hidden="1">{"'Sheet1'!$L$16"}</definedName>
    <definedName name="Tang">100</definedName>
    <definedName name="TaxTV">10%</definedName>
    <definedName name="TaxXL">5%</definedName>
    <definedName name="tbl_ProdInfo" localSheetId="4" hidden="1">#REF!</definedName>
    <definedName name="tbl_ProdInfo" localSheetId="2" hidden="1">#REF!</definedName>
    <definedName name="tbl_ProdInfo" localSheetId="3" hidden="1">#REF!</definedName>
    <definedName name="tbl_ProdInfo" localSheetId="1" hidden="1">#REF!</definedName>
    <definedName name="tbl_ProdInfo" localSheetId="0" hidden="1">#REF!</definedName>
    <definedName name="tbl_ProdInfo" hidden="1">#REF!</definedName>
    <definedName name="Tiepdiama">9500</definedName>
    <definedName name="ttttt" localSheetId="4" hidden="1">{"'Sheet1'!$L$16"}</definedName>
    <definedName name="ttttt" localSheetId="2" hidden="1">{"'Sheet1'!$L$16"}</definedName>
    <definedName name="ttttt" localSheetId="3" hidden="1">{"'Sheet1'!$L$16"}</definedName>
    <definedName name="ttttt" localSheetId="1" hidden="1">{"'Sheet1'!$L$16"}</definedName>
    <definedName name="ttttt" localSheetId="0" hidden="1">{"'Sheet1'!$L$16"}</definedName>
    <definedName name="ttttt" hidden="1">{"'Sheet1'!$L$16"}</definedName>
    <definedName name="TTTTTTTTT" localSheetId="4" hidden="1">{"'Sheet1'!$L$16"}</definedName>
    <definedName name="TTTTTTTTT" localSheetId="2" hidden="1">{"'Sheet1'!$L$16"}</definedName>
    <definedName name="TTTTTTTTT" localSheetId="3" hidden="1">{"'Sheet1'!$L$16"}</definedName>
    <definedName name="TTTTTTTTT" localSheetId="1" hidden="1">{"'Sheet1'!$L$16"}</definedName>
    <definedName name="TTTTTTTTT" localSheetId="0" hidden="1">{"'Sheet1'!$L$16"}</definedName>
    <definedName name="TTTTTTTTT" hidden="1">{"'Sheet1'!$L$16"}</definedName>
    <definedName name="ttttttttttt" localSheetId="4" hidden="1">{"'Sheet1'!$L$16"}</definedName>
    <definedName name="ttttttttttt" localSheetId="2" hidden="1">{"'Sheet1'!$L$16"}</definedName>
    <definedName name="ttttttttttt" localSheetId="3" hidden="1">{"'Sheet1'!$L$16"}</definedName>
    <definedName name="ttttttttttt" localSheetId="1" hidden="1">{"'Sheet1'!$L$16"}</definedName>
    <definedName name="ttttttttttt" localSheetId="0" hidden="1">{"'Sheet1'!$L$16"}</definedName>
    <definedName name="ttttttttttt" hidden="1">{"'Sheet1'!$L$16"}</definedName>
    <definedName name="tuyennhanh" localSheetId="4" hidden="1">{"'Sheet1'!$L$16"}</definedName>
    <definedName name="tuyennhanh" localSheetId="2" hidden="1">{"'Sheet1'!$L$16"}</definedName>
    <definedName name="tuyennhanh" localSheetId="3" hidden="1">{"'Sheet1'!$L$16"}</definedName>
    <definedName name="tuyennhanh" localSheetId="1" hidden="1">{"'Sheet1'!$L$16"}</definedName>
    <definedName name="tuyennhanh" localSheetId="0" hidden="1">{"'Sheet1'!$L$16"}</definedName>
    <definedName name="tuyennhanh" hidden="1">{"'Sheet1'!$L$16"}</definedName>
    <definedName name="tytrong16so5nam">'[1]PLI CTrinh'!$CN$10</definedName>
    <definedName name="tha" localSheetId="4" hidden="1">{"'Sheet1'!$L$16"}</definedName>
    <definedName name="tha" localSheetId="2" hidden="1">{"'Sheet1'!$L$16"}</definedName>
    <definedName name="tha" localSheetId="3" hidden="1">{"'Sheet1'!$L$16"}</definedName>
    <definedName name="tha" localSheetId="1" hidden="1">{"'Sheet1'!$L$16"}</definedName>
    <definedName name="tha" localSheetId="0" hidden="1">{"'Sheet1'!$L$16"}</definedName>
    <definedName name="tha" hidden="1">{"'Sheet1'!$L$16"}</definedName>
    <definedName name="thepma">10500</definedName>
    <definedName name="thue">6</definedName>
    <definedName name="u" localSheetId="4" hidden="1">{"'Sheet1'!$L$16"}</definedName>
    <definedName name="u" localSheetId="2" hidden="1">{"'Sheet1'!$L$16"}</definedName>
    <definedName name="u" localSheetId="3" hidden="1">{"'Sheet1'!$L$16"}</definedName>
    <definedName name="u" localSheetId="1" hidden="1">{"'Sheet1'!$L$16"}</definedName>
    <definedName name="u" localSheetId="0" hidden="1">{"'Sheet1'!$L$16"}</definedName>
    <definedName name="u" hidden="1">{"'Sheet1'!$L$16"}</definedName>
    <definedName name="ư" localSheetId="4" hidden="1">{"'Sheet1'!$L$16"}</definedName>
    <definedName name="ư" localSheetId="2" hidden="1">{"'Sheet1'!$L$16"}</definedName>
    <definedName name="ư" localSheetId="3" hidden="1">{"'Sheet1'!$L$16"}</definedName>
    <definedName name="ư" localSheetId="1" hidden="1">{"'Sheet1'!$L$16"}</definedName>
    <definedName name="ư" localSheetId="0" hidden="1">{"'Sheet1'!$L$16"}</definedName>
    <definedName name="ư" hidden="1">{"'Sheet1'!$L$16"}</definedName>
    <definedName name="v" localSheetId="4" hidden="1">{"'Sheet1'!$L$16"}</definedName>
    <definedName name="v" localSheetId="2" hidden="1">{"'Sheet1'!$L$16"}</definedName>
    <definedName name="v" localSheetId="3" hidden="1">{"'Sheet1'!$L$16"}</definedName>
    <definedName name="v" localSheetId="1" hidden="1">{"'Sheet1'!$L$16"}</definedName>
    <definedName name="v" localSheetId="0" hidden="1">{"'Sheet1'!$L$16"}</definedName>
    <definedName name="v" hidden="1">{"'Sheet1'!$L$16"}</definedName>
    <definedName name="VAÄT_LIEÄU">"nhandongia"</definedName>
    <definedName name="vcoto" localSheetId="4" hidden="1">{"'Sheet1'!$L$16"}</definedName>
    <definedName name="vcoto" localSheetId="2" hidden="1">{"'Sheet1'!$L$16"}</definedName>
    <definedName name="vcoto" localSheetId="3" hidden="1">{"'Sheet1'!$L$16"}</definedName>
    <definedName name="vcoto" localSheetId="1" hidden="1">{"'Sheet1'!$L$16"}</definedName>
    <definedName name="vcoto" localSheetId="0" hidden="1">{"'Sheet1'!$L$16"}</definedName>
    <definedName name="vcoto" hidden="1">{"'Sheet1'!$L$16"}</definedName>
    <definedName name="Viet" localSheetId="4" hidden="1">{"'Sheet1'!$L$16"}</definedName>
    <definedName name="Viet" localSheetId="2" hidden="1">{"'Sheet1'!$L$16"}</definedName>
    <definedName name="Viet" localSheetId="3" hidden="1">{"'Sheet1'!$L$16"}</definedName>
    <definedName name="Viet" localSheetId="1" hidden="1">{"'Sheet1'!$L$16"}</definedName>
    <definedName name="Viet" localSheetId="0" hidden="1">{"'Sheet1'!$L$16"}</definedName>
    <definedName name="Viet" hidden="1">{"'Sheet1'!$L$16"}</definedName>
    <definedName name="WIRE1">5</definedName>
    <definedName name="wrn.aaa." localSheetId="4"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1" hidden="1">{#N/A,#N/A,FALSE,"Sheet1";#N/A,#N/A,FALSE,"Sheet1";#N/A,#N/A,FALSE,"Sheet1"}</definedName>
    <definedName name="wrn.aaa." localSheetId="0" hidden="1">{#N/A,#N/A,FALSE,"Sheet1";#N/A,#N/A,FALSE,"Sheet1";#N/A,#N/A,FALSE,"Sheet1"}</definedName>
    <definedName name="wrn.aaa." hidden="1">{#N/A,#N/A,FALSE,"Sheet1";#N/A,#N/A,FALSE,"Sheet1";#N/A,#N/A,FALSE,"Sheet1"}</definedName>
    <definedName name="wrn.cong." localSheetId="4" hidden="1">{#N/A,#N/A,FALSE,"Sheet1"}</definedName>
    <definedName name="wrn.cong." localSheetId="2" hidden="1">{#N/A,#N/A,FALSE,"Sheet1"}</definedName>
    <definedName name="wrn.cong." localSheetId="3" hidden="1">{#N/A,#N/A,FALSE,"Sheet1"}</definedName>
    <definedName name="wrn.cong." localSheetId="1" hidden="1">{#N/A,#N/A,FALSE,"Sheet1"}</definedName>
    <definedName name="wrn.cong." localSheetId="0" hidden="1">{#N/A,#N/A,FALSE,"Sheet1"}</definedName>
    <definedName name="wrn.cong." hidden="1">{#N/A,#N/A,FALSE,"Sheet1"}</definedName>
    <definedName name="wrn.chi._.tiÆt." localSheetId="4" hidden="1">{#N/A,#N/A,FALSE,"Chi tiÆt"}</definedName>
    <definedName name="wrn.chi._.tiÆt." localSheetId="2" hidden="1">{#N/A,#N/A,FALSE,"Chi tiÆt"}</definedName>
    <definedName name="wrn.chi._.tiÆt." localSheetId="3" hidden="1">{#N/A,#N/A,FALSE,"Chi tiÆt"}</definedName>
    <definedName name="wrn.chi._.tiÆt." localSheetId="1" hidden="1">{#N/A,#N/A,FALSE,"Chi tiÆt"}</definedName>
    <definedName name="wrn.chi._.tiÆt." localSheetId="0" hidden="1">{#N/A,#N/A,FALSE,"Chi tiÆt"}</definedName>
    <definedName name="wrn.chi._.tiÆt." hidden="1">{#N/A,#N/A,FALSE,"Chi tiÆt"}</definedName>
    <definedName name="wrn.vd." localSheetId="4" hidden="1">{#N/A,#N/A,TRUE,"BT M200 da 10x20"}</definedName>
    <definedName name="wrn.vd." localSheetId="2" hidden="1">{#N/A,#N/A,TRUE,"BT M200 da 10x20"}</definedName>
    <definedName name="wrn.vd." localSheetId="3" hidden="1">{#N/A,#N/A,TRUE,"BT M200 da 10x20"}</definedName>
    <definedName name="wrn.vd." localSheetId="1" hidden="1">{#N/A,#N/A,TRUE,"BT M200 da 10x20"}</definedName>
    <definedName name="wrn.vd." localSheetId="0" hidden="1">{#N/A,#N/A,TRUE,"BT M200 da 10x20"}</definedName>
    <definedName name="wrn.vd." hidden="1">{#N/A,#N/A,TRUE,"BT M200 da 10x20"}</definedName>
    <definedName name="XBCNCKT">5600</definedName>
    <definedName name="XCCT">0.5</definedName>
    <definedName name="xls" localSheetId="4" hidden="1">{"'Sheet1'!$L$16"}</definedName>
    <definedName name="xls" localSheetId="2" hidden="1">{"'Sheet1'!$L$16"}</definedName>
    <definedName name="xls" localSheetId="3" hidden="1">{"'Sheet1'!$L$16"}</definedName>
    <definedName name="xls" localSheetId="1" hidden="1">{"'Sheet1'!$L$16"}</definedName>
    <definedName name="xls" localSheetId="0" hidden="1">{"'Sheet1'!$L$16"}</definedName>
    <definedName name="xls" hidden="1">{"'Sheet1'!$L$16"}</definedName>
    <definedName name="xlttbninh" localSheetId="4" hidden="1">{"'Sheet1'!$L$16"}</definedName>
    <definedName name="xlttbninh" localSheetId="2" hidden="1">{"'Sheet1'!$L$16"}</definedName>
    <definedName name="xlttbninh" localSheetId="3" hidden="1">{"'Sheet1'!$L$16"}</definedName>
    <definedName name="xlttbninh" localSheetId="1" hidden="1">{"'Sheet1'!$L$16"}</definedName>
    <definedName name="xlttbninh" localSheetId="0"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A4" i="16" l="1"/>
  <c r="I22" i="16"/>
  <c r="J22" i="16"/>
  <c r="K22" i="16"/>
  <c r="L22" i="16"/>
  <c r="M22" i="16"/>
  <c r="N22" i="16"/>
  <c r="O22" i="16"/>
  <c r="P22" i="16"/>
  <c r="Q22" i="16"/>
  <c r="R22" i="16"/>
  <c r="S22" i="16"/>
  <c r="T22" i="16"/>
  <c r="U22" i="16"/>
  <c r="V22" i="16"/>
  <c r="W22" i="16"/>
  <c r="X22" i="16"/>
  <c r="Y22" i="16"/>
  <c r="Z22" i="16"/>
  <c r="AC22" i="16"/>
  <c r="AD22" i="16"/>
  <c r="AF22" i="16"/>
  <c r="H22" i="16"/>
  <c r="I30" i="16"/>
  <c r="J30" i="16"/>
  <c r="K30" i="16"/>
  <c r="L30" i="16"/>
  <c r="M30" i="16"/>
  <c r="N30" i="16"/>
  <c r="O30" i="16"/>
  <c r="P30" i="16"/>
  <c r="Q30" i="16"/>
  <c r="R30" i="16"/>
  <c r="S30" i="16"/>
  <c r="T30" i="16"/>
  <c r="U30" i="16"/>
  <c r="V30" i="16"/>
  <c r="W30" i="16"/>
  <c r="X30" i="16"/>
  <c r="Y30" i="16"/>
  <c r="Z30" i="16"/>
  <c r="AA30" i="16"/>
  <c r="AB30" i="16"/>
  <c r="AC30" i="16"/>
  <c r="AD30" i="16"/>
  <c r="AF30" i="16"/>
  <c r="AG30" i="16"/>
  <c r="AH30" i="16"/>
  <c r="H30" i="16"/>
  <c r="AE31" i="16" l="1"/>
  <c r="AE30" i="16" s="1"/>
  <c r="M32" i="17" l="1"/>
  <c r="S32" i="17" l="1"/>
  <c r="I76" i="16" l="1"/>
  <c r="I17" i="16" l="1"/>
  <c r="J17" i="16"/>
  <c r="K17" i="16"/>
  <c r="L17" i="16"/>
  <c r="W17" i="16"/>
  <c r="W14" i="16" s="1"/>
  <c r="X17" i="16"/>
  <c r="AG17" i="16"/>
  <c r="AH17" i="16"/>
  <c r="H17" i="16"/>
  <c r="AE26" i="16"/>
  <c r="AB26" i="16" s="1"/>
  <c r="AA26" i="16" s="1"/>
  <c r="AE127" i="23"/>
  <c r="AE126" i="23"/>
  <c r="AE125" i="23"/>
  <c r="AE124" i="23"/>
  <c r="AE123" i="23"/>
  <c r="AE122" i="23"/>
  <c r="AE121" i="23"/>
  <c r="AE120" i="23"/>
  <c r="AE119" i="23"/>
  <c r="AE118" i="23"/>
  <c r="AE117" i="23"/>
  <c r="AE116" i="23"/>
  <c r="AE115" i="23"/>
  <c r="AE114" i="23"/>
  <c r="AE113" i="23"/>
  <c r="AE112" i="23"/>
  <c r="AE111" i="23"/>
  <c r="AE110" i="23"/>
  <c r="AE109" i="23"/>
  <c r="AE108" i="23"/>
  <c r="AE107" i="23"/>
  <c r="AE106" i="23"/>
  <c r="AE105" i="23"/>
  <c r="AE104" i="23"/>
  <c r="AE103" i="23"/>
  <c r="AE102" i="23"/>
  <c r="AE101" i="23"/>
  <c r="AE100" i="23"/>
  <c r="AE99" i="23"/>
  <c r="AE98" i="23"/>
  <c r="AE97" i="23"/>
  <c r="AE96" i="23"/>
  <c r="AE95" i="23"/>
  <c r="AO94" i="23"/>
  <c r="AM94" i="23"/>
  <c r="AE94" i="23"/>
  <c r="U94" i="23"/>
  <c r="T94" i="23"/>
  <c r="S94" i="23" s="1"/>
  <c r="AO93" i="23"/>
  <c r="AM93" i="23"/>
  <c r="AE93" i="23"/>
  <c r="U93" i="23"/>
  <c r="T93" i="23"/>
  <c r="S93" i="23" s="1"/>
  <c r="AO92" i="23"/>
  <c r="AM92" i="23"/>
  <c r="AE92" i="23"/>
  <c r="U92" i="23"/>
  <c r="T92" i="23"/>
  <c r="S92" i="23" s="1"/>
  <c r="AO91" i="23"/>
  <c r="AM91" i="23"/>
  <c r="AE91" i="23"/>
  <c r="U91" i="23"/>
  <c r="T91" i="23"/>
  <c r="S91" i="23" s="1"/>
  <c r="AO90" i="23"/>
  <c r="AM90" i="23"/>
  <c r="AE90" i="23"/>
  <c r="U90" i="23"/>
  <c r="T90" i="23"/>
  <c r="S90" i="23" s="1"/>
  <c r="AO89" i="23"/>
  <c r="AM89" i="23"/>
  <c r="AE89" i="23"/>
  <c r="U89" i="23"/>
  <c r="T89" i="23"/>
  <c r="S89" i="23" s="1"/>
  <c r="AO88" i="23"/>
  <c r="AM88" i="23"/>
  <c r="AE88" i="23"/>
  <c r="U88" i="23"/>
  <c r="T88" i="23"/>
  <c r="S88" i="23" s="1"/>
  <c r="AO87" i="23"/>
  <c r="AM87" i="23"/>
  <c r="AE87" i="23"/>
  <c r="U87" i="23"/>
  <c r="T87" i="23"/>
  <c r="S87" i="23" s="1"/>
  <c r="AO86" i="23"/>
  <c r="AM86" i="23"/>
  <c r="AE86" i="23"/>
  <c r="U86" i="23"/>
  <c r="T86" i="23"/>
  <c r="S86" i="23" s="1"/>
  <c r="AO85" i="23"/>
  <c r="AM85" i="23"/>
  <c r="AE85" i="23"/>
  <c r="U85" i="23"/>
  <c r="T85" i="23"/>
  <c r="S85" i="23" s="1"/>
  <c r="AO84" i="23"/>
  <c r="AM84" i="23"/>
  <c r="AE84" i="23"/>
  <c r="U84" i="23"/>
  <c r="T84" i="23"/>
  <c r="S84" i="23" s="1"/>
  <c r="AO83" i="23"/>
  <c r="AM83" i="23"/>
  <c r="AE83" i="23"/>
  <c r="U83" i="23"/>
  <c r="T83" i="23"/>
  <c r="S83" i="23" s="1"/>
  <c r="AO82" i="23"/>
  <c r="AM82" i="23"/>
  <c r="AE82" i="23"/>
  <c r="U82" i="23"/>
  <c r="T82" i="23"/>
  <c r="S82" i="23" s="1"/>
  <c r="AO81" i="23"/>
  <c r="AM81" i="23"/>
  <c r="AE81" i="23"/>
  <c r="U81" i="23"/>
  <c r="T81" i="23"/>
  <c r="S81" i="23" s="1"/>
  <c r="AO80" i="23"/>
  <c r="AM80" i="23"/>
  <c r="AE80" i="23"/>
  <c r="U80" i="23"/>
  <c r="T80" i="23"/>
  <c r="S80" i="23" s="1"/>
  <c r="AO79" i="23"/>
  <c r="AM79" i="23"/>
  <c r="AE79" i="23"/>
  <c r="U79" i="23"/>
  <c r="T79" i="23"/>
  <c r="S79" i="23" s="1"/>
  <c r="AO78" i="23"/>
  <c r="AM78" i="23"/>
  <c r="AE78" i="23"/>
  <c r="U78" i="23"/>
  <c r="T78" i="23"/>
  <c r="S78" i="23" s="1"/>
  <c r="AO77" i="23"/>
  <c r="AM77" i="23"/>
  <c r="AE77" i="23"/>
  <c r="U77" i="23"/>
  <c r="T77" i="23"/>
  <c r="S77" i="23" s="1"/>
  <c r="AO76" i="23"/>
  <c r="AM76" i="23"/>
  <c r="AE76" i="23"/>
  <c r="U76" i="23"/>
  <c r="T76" i="23"/>
  <c r="S76" i="23" s="1"/>
  <c r="AO75" i="23"/>
  <c r="AM75" i="23"/>
  <c r="AE75" i="23"/>
  <c r="U75" i="23"/>
  <c r="T75" i="23"/>
  <c r="S75" i="23" s="1"/>
  <c r="AO74" i="23"/>
  <c r="AM74" i="23"/>
  <c r="AE74" i="23"/>
  <c r="U74" i="23"/>
  <c r="T74" i="23"/>
  <c r="S74" i="23" s="1"/>
  <c r="AO73" i="23"/>
  <c r="AM73" i="23"/>
  <c r="AE73" i="23"/>
  <c r="U73" i="23"/>
  <c r="T73" i="23"/>
  <c r="S73" i="23" s="1"/>
  <c r="AO72" i="23"/>
  <c r="AM72" i="23"/>
  <c r="AE72" i="23"/>
  <c r="U72" i="23"/>
  <c r="T72" i="23"/>
  <c r="S72" i="23" s="1"/>
  <c r="AO71" i="23"/>
  <c r="AM71" i="23"/>
  <c r="AE71" i="23"/>
  <c r="U71" i="23"/>
  <c r="T71" i="23"/>
  <c r="S71" i="23" s="1"/>
  <c r="AO70" i="23"/>
  <c r="AM70" i="23"/>
  <c r="AE70" i="23"/>
  <c r="U70" i="23"/>
  <c r="T70" i="23"/>
  <c r="S70" i="23" s="1"/>
  <c r="AO69" i="23"/>
  <c r="AM69" i="23"/>
  <c r="AE69" i="23"/>
  <c r="U69" i="23"/>
  <c r="T69" i="23"/>
  <c r="S69" i="23" s="1"/>
  <c r="AO68" i="23"/>
  <c r="AO67" i="23" s="1"/>
  <c r="AM68" i="23"/>
  <c r="AE68" i="23"/>
  <c r="U68" i="23"/>
  <c r="T68" i="23"/>
  <c r="S68" i="23" s="1"/>
  <c r="AN67" i="23"/>
  <c r="AM67" i="23"/>
  <c r="AH67" i="23"/>
  <c r="AG67" i="23"/>
  <c r="AF67" i="23"/>
  <c r="AE67" i="23"/>
  <c r="AE65" i="23" s="1"/>
  <c r="AD67" i="23"/>
  <c r="AC67" i="23"/>
  <c r="AB67" i="23"/>
  <c r="AA67" i="23"/>
  <c r="AA65" i="23" s="1"/>
  <c r="Z67" i="23"/>
  <c r="Y67" i="23"/>
  <c r="X67" i="23"/>
  <c r="W67" i="23"/>
  <c r="W65" i="23" s="1"/>
  <c r="V67" i="23"/>
  <c r="U67" i="23"/>
  <c r="R67" i="23"/>
  <c r="Q67" i="23"/>
  <c r="P67" i="23"/>
  <c r="O67" i="23"/>
  <c r="O65" i="23" s="1"/>
  <c r="O19" i="23" s="1"/>
  <c r="M67" i="23"/>
  <c r="L67" i="23"/>
  <c r="L65" i="23" s="1"/>
  <c r="L19" i="23" s="1"/>
  <c r="K67" i="23"/>
  <c r="J67" i="23"/>
  <c r="J65" i="23" s="1"/>
  <c r="J19" i="23" s="1"/>
  <c r="I67" i="23"/>
  <c r="H67" i="23"/>
  <c r="H65" i="23" s="1"/>
  <c r="H19" i="23" s="1"/>
  <c r="E67" i="23"/>
  <c r="AO65" i="23"/>
  <c r="AF65" i="23"/>
  <c r="AD65" i="23"/>
  <c r="AC65" i="23"/>
  <c r="AB65" i="23"/>
  <c r="Z65" i="23"/>
  <c r="Y65" i="23"/>
  <c r="X65" i="23"/>
  <c r="V65" i="23"/>
  <c r="U65" i="23"/>
  <c r="U19" i="23" s="1"/>
  <c r="R65" i="23"/>
  <c r="Q65" i="23"/>
  <c r="Q19" i="23" s="1"/>
  <c r="P65" i="23"/>
  <c r="N65" i="23"/>
  <c r="M65" i="23"/>
  <c r="M19" i="23" s="1"/>
  <c r="K65" i="23"/>
  <c r="K19" i="23" s="1"/>
  <c r="I65" i="23"/>
  <c r="I19" i="23" s="1"/>
  <c r="AE63" i="23"/>
  <c r="AE62" i="23"/>
  <c r="AE61" i="23"/>
  <c r="AE60" i="23"/>
  <c r="AE59" i="23"/>
  <c r="AE58" i="23"/>
  <c r="AE57" i="23"/>
  <c r="AE56" i="23"/>
  <c r="AE55" i="23"/>
  <c r="AE54" i="23"/>
  <c r="AE53" i="23"/>
  <c r="AE52" i="23"/>
  <c r="AE51" i="23"/>
  <c r="AE50" i="23"/>
  <c r="AE49" i="23"/>
  <c r="AE48" i="23"/>
  <c r="AE47" i="23"/>
  <c r="AE46" i="23"/>
  <c r="AE45" i="23"/>
  <c r="AE44" i="23"/>
  <c r="AE43" i="23"/>
  <c r="AE42" i="23"/>
  <c r="AE41" i="23"/>
  <c r="AE40" i="23"/>
  <c r="AE39" i="23"/>
  <c r="AE38" i="23"/>
  <c r="AE37" i="23"/>
  <c r="AE36" i="23"/>
  <c r="AE35" i="23"/>
  <c r="AE34" i="23"/>
  <c r="AE33" i="23"/>
  <c r="AE32" i="23"/>
  <c r="AE31" i="23"/>
  <c r="AE30" i="23"/>
  <c r="AE29" i="23"/>
  <c r="AE28" i="23"/>
  <c r="AE27" i="23"/>
  <c r="AE26" i="23"/>
  <c r="AE25" i="23"/>
  <c r="AE24" i="23"/>
  <c r="AE23" i="23"/>
  <c r="AE22" i="23"/>
  <c r="AE21" i="23"/>
  <c r="AE20" i="23" s="1"/>
  <c r="AF20" i="23"/>
  <c r="AD20" i="23"/>
  <c r="AC20" i="23"/>
  <c r="AC19" i="23" s="1"/>
  <c r="AB20" i="23"/>
  <c r="AA20" i="23"/>
  <c r="AA19" i="23" s="1"/>
  <c r="Z20" i="23"/>
  <c r="Y20" i="23"/>
  <c r="Y19" i="23" s="1"/>
  <c r="X20" i="23"/>
  <c r="W20" i="23"/>
  <c r="W19" i="23" s="1"/>
  <c r="U20" i="23"/>
  <c r="T20" i="23"/>
  <c r="S20" i="23"/>
  <c r="R20" i="23"/>
  <c r="Q20" i="23"/>
  <c r="P20" i="23"/>
  <c r="O20" i="23"/>
  <c r="N20" i="23"/>
  <c r="M20" i="23"/>
  <c r="L20" i="23"/>
  <c r="K20" i="23"/>
  <c r="J20" i="23"/>
  <c r="I20" i="23"/>
  <c r="H20" i="23"/>
  <c r="E20" i="23"/>
  <c r="AF19" i="23"/>
  <c r="AD19" i="23"/>
  <c r="AB19" i="23"/>
  <c r="Z19" i="23"/>
  <c r="X19" i="23"/>
  <c r="V19" i="23"/>
  <c r="AM19" i="23" s="1"/>
  <c r="R19" i="23"/>
  <c r="P19" i="23"/>
  <c r="N19" i="23"/>
  <c r="AE18" i="23"/>
  <c r="AA18" i="23"/>
  <c r="Y18" i="23"/>
  <c r="U18" i="23"/>
  <c r="AE16" i="23"/>
  <c r="AA16" i="23"/>
  <c r="Y16" i="23"/>
  <c r="U16" i="23"/>
  <c r="S16" i="23"/>
  <c r="Q16" i="23"/>
  <c r="M16" i="23"/>
  <c r="I16" i="23"/>
  <c r="AF14" i="23"/>
  <c r="AE14" i="23"/>
  <c r="AE13" i="23" s="1"/>
  <c r="AD14" i="23"/>
  <c r="AC14" i="23"/>
  <c r="AC13" i="23" s="1"/>
  <c r="AC12" i="23" s="1"/>
  <c r="AB14" i="23"/>
  <c r="AA14" i="23"/>
  <c r="AA13" i="23" s="1"/>
  <c r="AA12" i="23" s="1"/>
  <c r="Z14" i="23"/>
  <c r="Y14" i="23"/>
  <c r="Y13" i="23" s="1"/>
  <c r="Y12" i="23" s="1"/>
  <c r="X14" i="23"/>
  <c r="W14" i="23"/>
  <c r="W13" i="23" s="1"/>
  <c r="W12" i="23" s="1"/>
  <c r="V14" i="23"/>
  <c r="U14" i="23"/>
  <c r="U13" i="23" s="1"/>
  <c r="T14" i="23"/>
  <c r="S14" i="23"/>
  <c r="S13" i="23" s="1"/>
  <c r="R14" i="23"/>
  <c r="Q14" i="23"/>
  <c r="Q13" i="23" s="1"/>
  <c r="P14" i="23"/>
  <c r="O14" i="23"/>
  <c r="O13" i="23" s="1"/>
  <c r="O12" i="23" s="1"/>
  <c r="N14" i="23"/>
  <c r="M14" i="23"/>
  <c r="M13" i="23" s="1"/>
  <c r="M12" i="23" s="1"/>
  <c r="L14" i="23"/>
  <c r="K14" i="23"/>
  <c r="K13" i="23" s="1"/>
  <c r="J14" i="23"/>
  <c r="I14" i="23"/>
  <c r="I13" i="23" s="1"/>
  <c r="I12" i="23" s="1"/>
  <c r="H14" i="23"/>
  <c r="AF13" i="23"/>
  <c r="AD13" i="23"/>
  <c r="AD12" i="23" s="1"/>
  <c r="AB13" i="23"/>
  <c r="AB12" i="23" s="1"/>
  <c r="Z13" i="23"/>
  <c r="Z12" i="23" s="1"/>
  <c r="X13" i="23"/>
  <c r="X12" i="23" s="1"/>
  <c r="V13" i="23"/>
  <c r="V12" i="23" s="1"/>
  <c r="T13" i="23"/>
  <c r="R13" i="23"/>
  <c r="R12" i="23" s="1"/>
  <c r="P13" i="23"/>
  <c r="P12" i="23" s="1"/>
  <c r="N13" i="23"/>
  <c r="N12" i="23" s="1"/>
  <c r="L13" i="23"/>
  <c r="L12" i="23" s="1"/>
  <c r="J13" i="23"/>
  <c r="J12" i="23" s="1"/>
  <c r="H13" i="23"/>
  <c r="H12" i="23" s="1"/>
  <c r="AN12" i="23"/>
  <c r="AF12" i="23"/>
  <c r="R11" i="23"/>
  <c r="S11" i="23" s="1"/>
  <c r="T11" i="23" s="1"/>
  <c r="K11" i="23"/>
  <c r="L11" i="23" s="1"/>
  <c r="M11" i="23" s="1"/>
  <c r="N11" i="23" s="1"/>
  <c r="O11" i="23" s="1"/>
  <c r="P11" i="23" s="1"/>
  <c r="H11" i="23"/>
  <c r="I11" i="23" s="1"/>
  <c r="B11" i="23"/>
  <c r="D11" i="23" s="1"/>
  <c r="E11" i="23" s="1"/>
  <c r="F11" i="23" s="1"/>
  <c r="K12" i="23" l="1"/>
  <c r="AE19" i="23"/>
  <c r="AE12" i="23" s="1"/>
  <c r="Q12" i="23"/>
  <c r="U12" i="23"/>
  <c r="S67" i="23"/>
  <c r="S65" i="23" s="1"/>
  <c r="S19" i="23" s="1"/>
  <c r="S12" i="23" s="1"/>
  <c r="T67" i="23"/>
  <c r="T65" i="23" s="1"/>
  <c r="T19" i="23" s="1"/>
  <c r="T12" i="23" s="1"/>
  <c r="AD19" i="17"/>
  <c r="AA19" i="17"/>
  <c r="P27" i="17" l="1"/>
  <c r="A4" i="21"/>
  <c r="AA168" i="21"/>
  <c r="AE167" i="21"/>
  <c r="AE166" i="21"/>
  <c r="AE165" i="21"/>
  <c r="AE164" i="21"/>
  <c r="AE163" i="21"/>
  <c r="AE162" i="21"/>
  <c r="AE161" i="21"/>
  <c r="AE160" i="21"/>
  <c r="AE159" i="21"/>
  <c r="AF158" i="21"/>
  <c r="AD158" i="21"/>
  <c r="AC158" i="21"/>
  <c r="AB158" i="21"/>
  <c r="AA158" i="21"/>
  <c r="Z158" i="21"/>
  <c r="Y158" i="21"/>
  <c r="X158" i="21"/>
  <c r="W158" i="21"/>
  <c r="V158" i="21"/>
  <c r="U158" i="21"/>
  <c r="T158" i="21"/>
  <c r="S158" i="21"/>
  <c r="R158" i="21"/>
  <c r="Q158" i="21"/>
  <c r="P158" i="21"/>
  <c r="O158" i="21"/>
  <c r="N158" i="21"/>
  <c r="M158" i="21"/>
  <c r="AE157" i="21"/>
  <c r="AE145" i="21" s="1"/>
  <c r="AE144" i="21" s="1"/>
  <c r="AA157" i="21"/>
  <c r="AA156" i="21"/>
  <c r="AA155" i="21"/>
  <c r="AA154" i="21"/>
  <c r="AA153" i="21"/>
  <c r="AA152" i="21"/>
  <c r="AA151" i="21"/>
  <c r="AA150" i="21"/>
  <c r="AA149" i="21"/>
  <c r="AA148" i="21"/>
  <c r="AA145" i="21" s="1"/>
  <c r="AA144" i="21" s="1"/>
  <c r="AA147" i="21"/>
  <c r="AF145" i="21"/>
  <c r="AD145" i="21"/>
  <c r="AC145" i="21"/>
  <c r="AB145" i="21"/>
  <c r="Z145" i="21"/>
  <c r="Y145" i="21"/>
  <c r="V145" i="21"/>
  <c r="V144" i="21" s="1"/>
  <c r="V131" i="21" s="1"/>
  <c r="U145" i="21"/>
  <c r="U144" i="21" s="1"/>
  <c r="I145" i="21"/>
  <c r="H145" i="21"/>
  <c r="AF144" i="21"/>
  <c r="AD144" i="21"/>
  <c r="AC144" i="21"/>
  <c r="AB144" i="21"/>
  <c r="Z144" i="21"/>
  <c r="Y144" i="21"/>
  <c r="X144" i="21"/>
  <c r="W144" i="21"/>
  <c r="AB139" i="21"/>
  <c r="AA139" i="21"/>
  <c r="AB138" i="21"/>
  <c r="AA138" i="21"/>
  <c r="AB137" i="21"/>
  <c r="AA137" i="21"/>
  <c r="AB136" i="21"/>
  <c r="AB133" i="21" s="1"/>
  <c r="AB132" i="21" s="1"/>
  <c r="AB131" i="21" s="1"/>
  <c r="AA136" i="21"/>
  <c r="AB135" i="21"/>
  <c r="AA135" i="21"/>
  <c r="AF133" i="21"/>
  <c r="AE133" i="21"/>
  <c r="AE132" i="21" s="1"/>
  <c r="AA133" i="21"/>
  <c r="AA132" i="21" s="1"/>
  <c r="Z133" i="21"/>
  <c r="Y133" i="21"/>
  <c r="X133" i="21"/>
  <c r="W133" i="21"/>
  <c r="W132" i="21" s="1"/>
  <c r="V133" i="21"/>
  <c r="U133" i="21"/>
  <c r="U132" i="21" s="1"/>
  <c r="T133" i="21"/>
  <c r="S133" i="21"/>
  <c r="R133" i="21"/>
  <c r="Q133" i="21"/>
  <c r="P133" i="21"/>
  <c r="O133" i="21"/>
  <c r="N133" i="21"/>
  <c r="M133" i="21"/>
  <c r="L133" i="21"/>
  <c r="K133" i="21"/>
  <c r="J133" i="21"/>
  <c r="I133" i="21"/>
  <c r="H133" i="21"/>
  <c r="AF132" i="21"/>
  <c r="AF131" i="21" s="1"/>
  <c r="AD132" i="21"/>
  <c r="AC132" i="21"/>
  <c r="Z132" i="21"/>
  <c r="Y132" i="21"/>
  <c r="Y131" i="21" s="1"/>
  <c r="X132" i="21"/>
  <c r="V132" i="21"/>
  <c r="AH131" i="21"/>
  <c r="AG131" i="21"/>
  <c r="AD131" i="21"/>
  <c r="AC131" i="21"/>
  <c r="Z131" i="21"/>
  <c r="AL129" i="21"/>
  <c r="AE129" i="21"/>
  <c r="U129" i="21"/>
  <c r="M129" i="21"/>
  <c r="AL128" i="21"/>
  <c r="AE128" i="21"/>
  <c r="U128" i="21"/>
  <c r="AE127" i="21"/>
  <c r="U127" i="21"/>
  <c r="M127" i="21"/>
  <c r="AE126" i="21"/>
  <c r="M126" i="21"/>
  <c r="AH125" i="21"/>
  <c r="AG125" i="21"/>
  <c r="AF125" i="21"/>
  <c r="AD125" i="21"/>
  <c r="AC125" i="21"/>
  <c r="AB125" i="21"/>
  <c r="AA125" i="21"/>
  <c r="Z125" i="21"/>
  <c r="Y125" i="21"/>
  <c r="X125" i="21"/>
  <c r="W125" i="21"/>
  <c r="V125" i="21"/>
  <c r="T125" i="21"/>
  <c r="S125" i="21"/>
  <c r="R125" i="21"/>
  <c r="Q125" i="21"/>
  <c r="P125" i="21"/>
  <c r="O125" i="21"/>
  <c r="N125" i="21"/>
  <c r="M125" i="21"/>
  <c r="L125" i="21"/>
  <c r="K125" i="21"/>
  <c r="J125" i="21"/>
  <c r="I125" i="21"/>
  <c r="H125" i="21"/>
  <c r="AL124" i="21"/>
  <c r="AE124" i="21"/>
  <c r="M124" i="21"/>
  <c r="AL123" i="21"/>
  <c r="AE123" i="21"/>
  <c r="M123" i="21"/>
  <c r="AE122" i="21"/>
  <c r="V122" i="21"/>
  <c r="V121" i="21" s="1"/>
  <c r="V117" i="21" s="1"/>
  <c r="V115" i="21" s="1"/>
  <c r="U122" i="21"/>
  <c r="Q122" i="21"/>
  <c r="AH121" i="21"/>
  <c r="AH117" i="21" s="1"/>
  <c r="AG121" i="21"/>
  <c r="AF121" i="21"/>
  <c r="AD121" i="21"/>
  <c r="AC121" i="21"/>
  <c r="AC117" i="21" s="1"/>
  <c r="AC115" i="21" s="1"/>
  <c r="AB121" i="21"/>
  <c r="AB117" i="21" s="1"/>
  <c r="AB115" i="21" s="1"/>
  <c r="AA121" i="21"/>
  <c r="Z121" i="21"/>
  <c r="Y121" i="21"/>
  <c r="Y117" i="21" s="1"/>
  <c r="Y115" i="21" s="1"/>
  <c r="X121" i="21"/>
  <c r="W121" i="21"/>
  <c r="W117" i="21" s="1"/>
  <c r="W115" i="21" s="1"/>
  <c r="U121" i="21"/>
  <c r="T121" i="21"/>
  <c r="S121" i="21"/>
  <c r="R121" i="21"/>
  <c r="R117" i="21" s="1"/>
  <c r="R115" i="21" s="1"/>
  <c r="Q121" i="21"/>
  <c r="Q117" i="21" s="1"/>
  <c r="Q115" i="21" s="1"/>
  <c r="P121" i="21"/>
  <c r="O121" i="21"/>
  <c r="O117" i="21" s="1"/>
  <c r="O115" i="21" s="1"/>
  <c r="N121" i="21"/>
  <c r="N117" i="21" s="1"/>
  <c r="N115" i="21" s="1"/>
  <c r="M121" i="21"/>
  <c r="L121" i="21"/>
  <c r="K121" i="21"/>
  <c r="J121" i="21"/>
  <c r="J117" i="21" s="1"/>
  <c r="J115" i="21" s="1"/>
  <c r="I121" i="21"/>
  <c r="I117" i="21" s="1"/>
  <c r="I115" i="21" s="1"/>
  <c r="H121" i="21"/>
  <c r="AE120" i="21"/>
  <c r="AE119" i="21"/>
  <c r="AE118" i="21"/>
  <c r="AG117" i="21"/>
  <c r="AA117" i="21"/>
  <c r="AA115" i="21" s="1"/>
  <c r="X117" i="21"/>
  <c r="X115" i="21" s="1"/>
  <c r="T117" i="21"/>
  <c r="T115" i="21" s="1"/>
  <c r="S117" i="21"/>
  <c r="M117" i="21"/>
  <c r="K117" i="21"/>
  <c r="AE116" i="21"/>
  <c r="U116" i="21"/>
  <c r="T116" i="21"/>
  <c r="S116" i="21"/>
  <c r="S115" i="21" s="1"/>
  <c r="Q116" i="21"/>
  <c r="M116" i="21"/>
  <c r="M115" i="21"/>
  <c r="K115" i="21"/>
  <c r="AL113" i="21"/>
  <c r="AE113" i="21"/>
  <c r="AL112" i="21"/>
  <c r="AE112" i="21"/>
  <c r="AL111" i="21"/>
  <c r="AE111" i="21"/>
  <c r="AL110" i="21"/>
  <c r="AE110" i="21"/>
  <c r="AL109" i="21"/>
  <c r="AE109" i="21"/>
  <c r="AE108" i="21"/>
  <c r="S108" i="21"/>
  <c r="AE107" i="21"/>
  <c r="S107" i="21"/>
  <c r="AH106" i="21"/>
  <c r="AG106" i="21"/>
  <c r="AF106" i="21"/>
  <c r="AD106" i="21"/>
  <c r="AC106" i="21"/>
  <c r="AC96" i="21" s="1"/>
  <c r="AB106" i="21"/>
  <c r="AA106" i="21"/>
  <c r="Z106" i="21"/>
  <c r="Y106" i="21"/>
  <c r="Y96" i="21" s="1"/>
  <c r="Y94" i="21" s="1"/>
  <c r="X106" i="21"/>
  <c r="W106" i="21"/>
  <c r="V106" i="21"/>
  <c r="U106" i="21"/>
  <c r="T106" i="21"/>
  <c r="R106" i="21"/>
  <c r="Q106" i="21"/>
  <c r="P106" i="21"/>
  <c r="O106" i="21"/>
  <c r="N106" i="21"/>
  <c r="M106" i="21"/>
  <c r="L106" i="21"/>
  <c r="K106" i="21"/>
  <c r="J106" i="21"/>
  <c r="I106" i="21"/>
  <c r="H106" i="21"/>
  <c r="AE105" i="21"/>
  <c r="T105" i="21"/>
  <c r="Q105" i="21"/>
  <c r="M105" i="21"/>
  <c r="AE104" i="21"/>
  <c r="T104" i="21"/>
  <c r="S104" i="21" s="1"/>
  <c r="Q104" i="21"/>
  <c r="M104" i="21"/>
  <c r="AE103" i="21"/>
  <c r="AE102" i="21" s="1"/>
  <c r="T103" i="21"/>
  <c r="Q103" i="21"/>
  <c r="M103" i="21"/>
  <c r="AF102" i="21"/>
  <c r="AD102" i="21"/>
  <c r="AC102" i="21"/>
  <c r="AB102" i="21"/>
  <c r="AA102" i="21"/>
  <c r="Z102" i="21"/>
  <c r="Y102" i="21"/>
  <c r="X102" i="21"/>
  <c r="W102" i="21"/>
  <c r="V102" i="21"/>
  <c r="U102" i="21"/>
  <c r="R102" i="21"/>
  <c r="P102" i="21"/>
  <c r="P96" i="21" s="1"/>
  <c r="P94" i="21" s="1"/>
  <c r="O102" i="21"/>
  <c r="N102" i="21"/>
  <c r="M102" i="21"/>
  <c r="L102" i="21"/>
  <c r="K102" i="21"/>
  <c r="J102" i="21"/>
  <c r="I102" i="21"/>
  <c r="H102" i="21"/>
  <c r="H96" i="21" s="1"/>
  <c r="H94" i="21" s="1"/>
  <c r="U99" i="21"/>
  <c r="U97" i="21" s="1"/>
  <c r="T99" i="21"/>
  <c r="S99" i="21"/>
  <c r="Q99" i="21"/>
  <c r="M99" i="21"/>
  <c r="U98" i="21"/>
  <c r="T98" i="21"/>
  <c r="S98" i="21" s="1"/>
  <c r="S97" i="21" s="1"/>
  <c r="Q98" i="21"/>
  <c r="M98" i="21"/>
  <c r="AF97" i="21"/>
  <c r="AE97" i="21"/>
  <c r="AD97" i="21"/>
  <c r="AC97" i="21"/>
  <c r="AB97" i="21"/>
  <c r="AB96" i="21" s="1"/>
  <c r="AB94" i="21" s="1"/>
  <c r="AA97" i="21"/>
  <c r="AA96" i="21" s="1"/>
  <c r="AA94" i="21" s="1"/>
  <c r="Z97" i="21"/>
  <c r="Z96" i="21" s="1"/>
  <c r="Z94" i="21" s="1"/>
  <c r="Y97" i="21"/>
  <c r="X97" i="21"/>
  <c r="W97" i="21"/>
  <c r="W96" i="21" s="1"/>
  <c r="W94" i="21" s="1"/>
  <c r="V97" i="21"/>
  <c r="T97" i="21"/>
  <c r="R97" i="21"/>
  <c r="P97" i="21"/>
  <c r="O97" i="21"/>
  <c r="O96" i="21" s="1"/>
  <c r="O94" i="21" s="1"/>
  <c r="N97" i="21"/>
  <c r="M97" i="21"/>
  <c r="L97" i="21"/>
  <c r="K97" i="21"/>
  <c r="K96" i="21" s="1"/>
  <c r="K94" i="21" s="1"/>
  <c r="J97" i="21"/>
  <c r="I97" i="21"/>
  <c r="H97" i="21"/>
  <c r="AF96" i="21"/>
  <c r="AD96" i="21"/>
  <c r="X96" i="21"/>
  <c r="X94" i="21" s="1"/>
  <c r="V96" i="21"/>
  <c r="R96" i="21"/>
  <c r="R94" i="21" s="1"/>
  <c r="N96" i="21"/>
  <c r="L96" i="21"/>
  <c r="L94" i="21" s="1"/>
  <c r="J96" i="21"/>
  <c r="AF95" i="21"/>
  <c r="AE95" i="21" s="1"/>
  <c r="U95" i="21"/>
  <c r="T95" i="21"/>
  <c r="Q95" i="21"/>
  <c r="M95" i="21"/>
  <c r="AD94" i="21"/>
  <c r="AC94" i="21"/>
  <c r="V94" i="21"/>
  <c r="N94" i="21"/>
  <c r="J94" i="21"/>
  <c r="AL92" i="21"/>
  <c r="AF92" i="21"/>
  <c r="AE92" i="21" s="1"/>
  <c r="V92" i="21"/>
  <c r="AL91" i="21"/>
  <c r="AF91" i="21"/>
  <c r="AE91" i="21" s="1"/>
  <c r="AL90" i="21"/>
  <c r="AE90" i="21"/>
  <c r="AL89" i="21"/>
  <c r="AE89" i="21"/>
  <c r="AL88" i="21"/>
  <c r="AE88" i="21"/>
  <c r="AF87" i="21"/>
  <c r="AD87" i="21"/>
  <c r="AC87" i="21"/>
  <c r="AB87" i="21"/>
  <c r="AA87" i="21"/>
  <c r="Z87" i="21"/>
  <c r="Y87" i="21"/>
  <c r="X87" i="21"/>
  <c r="W87" i="21"/>
  <c r="V87" i="21"/>
  <c r="U87" i="21"/>
  <c r="T87" i="21"/>
  <c r="S87" i="21"/>
  <c r="R87" i="21"/>
  <c r="Q87" i="21"/>
  <c r="P87" i="21"/>
  <c r="O87" i="21"/>
  <c r="N87" i="21"/>
  <c r="M87" i="21"/>
  <c r="L87" i="21"/>
  <c r="K87" i="21"/>
  <c r="J87" i="21"/>
  <c r="I87" i="21"/>
  <c r="H87" i="21"/>
  <c r="AE86" i="21"/>
  <c r="V86" i="21"/>
  <c r="U86" i="21" s="1"/>
  <c r="U85" i="21" s="1"/>
  <c r="T86" i="21"/>
  <c r="Q86" i="21"/>
  <c r="M86" i="21"/>
  <c r="M85" i="21" s="1"/>
  <c r="M77" i="21" s="1"/>
  <c r="H86" i="21"/>
  <c r="H85" i="21" s="1"/>
  <c r="AF85" i="21"/>
  <c r="AE85" i="21"/>
  <c r="AD85" i="21"/>
  <c r="AC85" i="21"/>
  <c r="AB85" i="21"/>
  <c r="AA85" i="21"/>
  <c r="Z85" i="21"/>
  <c r="Y85" i="21"/>
  <c r="X85" i="21"/>
  <c r="W85" i="21"/>
  <c r="V85" i="21"/>
  <c r="R85" i="21"/>
  <c r="Q85" i="21"/>
  <c r="P85" i="21"/>
  <c r="O85" i="21"/>
  <c r="N85" i="21"/>
  <c r="L85" i="21"/>
  <c r="K85" i="21"/>
  <c r="J85" i="21"/>
  <c r="I85" i="21"/>
  <c r="AL84" i="21"/>
  <c r="AF84" i="21"/>
  <c r="AE84" i="21"/>
  <c r="V84" i="21"/>
  <c r="U84" i="21"/>
  <c r="U80" i="21" s="1"/>
  <c r="AF83" i="21"/>
  <c r="AL82" i="21"/>
  <c r="AF82" i="21"/>
  <c r="AE82" i="21"/>
  <c r="AF81" i="21"/>
  <c r="AL81" i="21" s="1"/>
  <c r="AH80" i="21"/>
  <c r="AG80" i="21"/>
  <c r="AD80" i="21"/>
  <c r="AC80" i="21"/>
  <c r="AB80" i="21"/>
  <c r="AA80" i="21"/>
  <c r="Z80" i="21"/>
  <c r="Y80" i="21"/>
  <c r="X80" i="21"/>
  <c r="W80" i="21"/>
  <c r="V80" i="21"/>
  <c r="T80" i="21"/>
  <c r="S80" i="21"/>
  <c r="R80" i="21"/>
  <c r="R77" i="21" s="1"/>
  <c r="R75" i="21" s="1"/>
  <c r="Q80" i="21"/>
  <c r="P80" i="21"/>
  <c r="O80" i="21"/>
  <c r="N80" i="21"/>
  <c r="N77" i="21" s="1"/>
  <c r="N75" i="21" s="1"/>
  <c r="M80" i="21"/>
  <c r="L80" i="21"/>
  <c r="K80" i="21"/>
  <c r="J80" i="21"/>
  <c r="J77" i="21" s="1"/>
  <c r="J75" i="21" s="1"/>
  <c r="I80" i="21"/>
  <c r="H80" i="21"/>
  <c r="AE79" i="21"/>
  <c r="AE78" i="21" s="1"/>
  <c r="U79" i="21"/>
  <c r="U78" i="21" s="1"/>
  <c r="T79" i="21"/>
  <c r="S79" i="21"/>
  <c r="Q79" i="21"/>
  <c r="AF78" i="21"/>
  <c r="AD78" i="21"/>
  <c r="AC78" i="21"/>
  <c r="AB78" i="21"/>
  <c r="AB77" i="21" s="1"/>
  <c r="AB75" i="21" s="1"/>
  <c r="AA78" i="21"/>
  <c r="Z78" i="21"/>
  <c r="Y78" i="21"/>
  <c r="X78" i="21"/>
  <c r="X77" i="21" s="1"/>
  <c r="X75" i="21" s="1"/>
  <c r="W78" i="21"/>
  <c r="V78" i="21"/>
  <c r="T78" i="21"/>
  <c r="S78" i="21"/>
  <c r="R78" i="21"/>
  <c r="Q78" i="21"/>
  <c r="Q77" i="21" s="1"/>
  <c r="Q75" i="21" s="1"/>
  <c r="P78" i="21"/>
  <c r="O78" i="21"/>
  <c r="N78" i="21"/>
  <c r="M78" i="21"/>
  <c r="L78" i="21"/>
  <c r="K78" i="21"/>
  <c r="J78" i="21"/>
  <c r="I78" i="21"/>
  <c r="I77" i="21" s="1"/>
  <c r="I75" i="21" s="1"/>
  <c r="H78" i="21"/>
  <c r="AC77" i="21"/>
  <c r="AC75" i="21" s="1"/>
  <c r="AE76" i="21"/>
  <c r="V76" i="21"/>
  <c r="U76" i="21"/>
  <c r="T76" i="21"/>
  <c r="S76" i="21"/>
  <c r="Q76" i="21"/>
  <c r="M76" i="21"/>
  <c r="AE73" i="21"/>
  <c r="AL73" i="21" s="1"/>
  <c r="AE72" i="21"/>
  <c r="AL72" i="21" s="1"/>
  <c r="AE71" i="21"/>
  <c r="AL71" i="21" s="1"/>
  <c r="AL70" i="21"/>
  <c r="AE70" i="21"/>
  <c r="AE69" i="21"/>
  <c r="AE68" i="21"/>
  <c r="AL68" i="21" s="1"/>
  <c r="AH67" i="21"/>
  <c r="AG67" i="21"/>
  <c r="AF67" i="21"/>
  <c r="AD67" i="21"/>
  <c r="AC67" i="21"/>
  <c r="AB67" i="21"/>
  <c r="AA67" i="21"/>
  <c r="Z67" i="21"/>
  <c r="Y67" i="21"/>
  <c r="X67" i="21"/>
  <c r="W67" i="21"/>
  <c r="V67" i="21"/>
  <c r="U67" i="21"/>
  <c r="T67" i="21"/>
  <c r="S67" i="21"/>
  <c r="R67" i="21"/>
  <c r="Q67" i="21"/>
  <c r="P67" i="21"/>
  <c r="O67" i="21"/>
  <c r="N67" i="21"/>
  <c r="M67" i="21"/>
  <c r="L67" i="21"/>
  <c r="K67" i="21"/>
  <c r="J67" i="21"/>
  <c r="I67" i="21"/>
  <c r="H67" i="21"/>
  <c r="AL66" i="21"/>
  <c r="AE66" i="21"/>
  <c r="AL65" i="21"/>
  <c r="AE65" i="21"/>
  <c r="AL64" i="21"/>
  <c r="AE64" i="21"/>
  <c r="AE63" i="21" s="1"/>
  <c r="AF63" i="21"/>
  <c r="AD63" i="21"/>
  <c r="AC63" i="21"/>
  <c r="AB63" i="21"/>
  <c r="AA63" i="21"/>
  <c r="Z63" i="21"/>
  <c r="Y63" i="21"/>
  <c r="X63" i="21"/>
  <c r="W63" i="21"/>
  <c r="V63" i="21"/>
  <c r="U63" i="21"/>
  <c r="T63" i="21"/>
  <c r="S63" i="21"/>
  <c r="R63" i="21"/>
  <c r="Q63" i="21"/>
  <c r="P63" i="21"/>
  <c r="O63" i="21"/>
  <c r="N63" i="21"/>
  <c r="M63" i="21"/>
  <c r="L63" i="21"/>
  <c r="K63" i="21"/>
  <c r="J63" i="21"/>
  <c r="I63" i="21"/>
  <c r="H63" i="21"/>
  <c r="AE62" i="21"/>
  <c r="AE61" i="21" s="1"/>
  <c r="U62" i="21"/>
  <c r="S62" i="21"/>
  <c r="AL62" i="21" s="1"/>
  <c r="M62" i="21"/>
  <c r="H62" i="21"/>
  <c r="H61" i="21" s="1"/>
  <c r="AF61" i="21"/>
  <c r="AD61" i="21"/>
  <c r="AC61" i="21"/>
  <c r="AC56" i="21" s="1"/>
  <c r="AC54" i="21" s="1"/>
  <c r="AB61" i="21"/>
  <c r="AB56" i="21" s="1"/>
  <c r="AB54" i="21" s="1"/>
  <c r="AA61" i="21"/>
  <c r="Z61" i="21"/>
  <c r="Z56" i="21" s="1"/>
  <c r="Z54" i="21" s="1"/>
  <c r="Y61" i="21"/>
  <c r="Y56" i="21" s="1"/>
  <c r="Y54" i="21" s="1"/>
  <c r="X61" i="21"/>
  <c r="W61" i="21"/>
  <c r="V61" i="21"/>
  <c r="U61" i="21"/>
  <c r="T61" i="21"/>
  <c r="R61" i="21"/>
  <c r="Q61" i="21"/>
  <c r="P61" i="21"/>
  <c r="O61" i="21"/>
  <c r="N61" i="21"/>
  <c r="M61" i="21"/>
  <c r="L61" i="21"/>
  <c r="L56" i="21" s="1"/>
  <c r="L54" i="21" s="1"/>
  <c r="K61" i="21"/>
  <c r="J61" i="21"/>
  <c r="J56" i="21" s="1"/>
  <c r="J54" i="21" s="1"/>
  <c r="I61" i="21"/>
  <c r="AO59" i="21"/>
  <c r="AP60" i="21" s="1"/>
  <c r="AE59" i="21"/>
  <c r="AL59" i="21" s="1"/>
  <c r="S59" i="21"/>
  <c r="Q59" i="21"/>
  <c r="M59" i="21"/>
  <c r="I59" i="21"/>
  <c r="AE58" i="21"/>
  <c r="AL58" i="21" s="1"/>
  <c r="U58" i="21"/>
  <c r="T58" i="21"/>
  <c r="S58" i="21" s="1"/>
  <c r="S57" i="21" s="1"/>
  <c r="Q58" i="21"/>
  <c r="Q57" i="21" s="1"/>
  <c r="M58" i="21"/>
  <c r="AF57" i="21"/>
  <c r="AF56" i="21" s="1"/>
  <c r="AF54" i="21" s="1"/>
  <c r="AI54" i="21" s="1"/>
  <c r="V57" i="21"/>
  <c r="U57" i="21"/>
  <c r="T57" i="21"/>
  <c r="T56" i="21" s="1"/>
  <c r="R57" i="21"/>
  <c r="P57" i="21"/>
  <c r="P56" i="21" s="1"/>
  <c r="P54" i="21" s="1"/>
  <c r="O57" i="21"/>
  <c r="O56" i="21" s="1"/>
  <c r="N57" i="21"/>
  <c r="M57" i="21"/>
  <c r="I57" i="21"/>
  <c r="H57" i="21"/>
  <c r="AD56" i="21"/>
  <c r="AD54" i="21" s="1"/>
  <c r="AA56" i="21"/>
  <c r="X56" i="21"/>
  <c r="X54" i="21" s="1"/>
  <c r="W56" i="21"/>
  <c r="V56" i="21"/>
  <c r="V54" i="21" s="1"/>
  <c r="R56" i="21"/>
  <c r="R54" i="21" s="1"/>
  <c r="N56" i="21"/>
  <c r="N54" i="21" s="1"/>
  <c r="K56" i="21"/>
  <c r="AO55" i="21"/>
  <c r="AM56" i="21" s="1"/>
  <c r="AM59" i="21" s="1"/>
  <c r="AO60" i="21" s="1"/>
  <c r="AE55" i="21"/>
  <c r="U55" i="21"/>
  <c r="T55" i="21"/>
  <c r="T54" i="21" s="1"/>
  <c r="S55" i="21"/>
  <c r="Q55" i="21"/>
  <c r="M55" i="21"/>
  <c r="AA54" i="21"/>
  <c r="W54" i="21"/>
  <c r="O54" i="21"/>
  <c r="K54" i="21"/>
  <c r="AE52" i="21"/>
  <c r="AL52" i="21" s="1"/>
  <c r="U52" i="21"/>
  <c r="AE51" i="21"/>
  <c r="AL51" i="21" s="1"/>
  <c r="U51" i="21"/>
  <c r="AE50" i="21"/>
  <c r="U50" i="21"/>
  <c r="AH49" i="21"/>
  <c r="AG49" i="21"/>
  <c r="AF49" i="21"/>
  <c r="AD49" i="21"/>
  <c r="AC49" i="21"/>
  <c r="AB49" i="21"/>
  <c r="AA49" i="21"/>
  <c r="Z49" i="21"/>
  <c r="Y49" i="21"/>
  <c r="X49" i="21"/>
  <c r="W49" i="21"/>
  <c r="V49" i="21"/>
  <c r="T49" i="21"/>
  <c r="S49" i="21"/>
  <c r="R49" i="21"/>
  <c r="Q49" i="21"/>
  <c r="P49" i="21"/>
  <c r="O49" i="21"/>
  <c r="N49" i="21"/>
  <c r="M49" i="21"/>
  <c r="L49" i="21"/>
  <c r="K49" i="21"/>
  <c r="J49" i="21"/>
  <c r="I49" i="21"/>
  <c r="H49" i="21"/>
  <c r="AE48" i="21"/>
  <c r="U48" i="21"/>
  <c r="S48" i="21"/>
  <c r="AL48" i="21" s="1"/>
  <c r="AE47" i="21"/>
  <c r="U47" i="21"/>
  <c r="S47" i="21"/>
  <c r="AL47" i="21" s="1"/>
  <c r="AE46" i="21"/>
  <c r="U46" i="21"/>
  <c r="S46" i="21"/>
  <c r="AL46" i="21" s="1"/>
  <c r="AE45" i="21"/>
  <c r="U45" i="21"/>
  <c r="S45" i="21"/>
  <c r="AL45" i="21" s="1"/>
  <c r="AE44" i="21"/>
  <c r="U44" i="21"/>
  <c r="S44" i="21"/>
  <c r="AL44" i="21" s="1"/>
  <c r="AE43" i="21"/>
  <c r="S43" i="21"/>
  <c r="AL43" i="21" s="1"/>
  <c r="AF42" i="21"/>
  <c r="AE42" i="21"/>
  <c r="AD42" i="21"/>
  <c r="AC42" i="21"/>
  <c r="AB42" i="21"/>
  <c r="AA42" i="21"/>
  <c r="Z42" i="21"/>
  <c r="Y42" i="21"/>
  <c r="Y33" i="21" s="1"/>
  <c r="Y31" i="21" s="1"/>
  <c r="X42" i="21"/>
  <c r="W42" i="21"/>
  <c r="V42" i="21"/>
  <c r="U42" i="21"/>
  <c r="T42" i="21"/>
  <c r="S42" i="21"/>
  <c r="AL42" i="21" s="1"/>
  <c r="R42" i="21"/>
  <c r="Q42" i="21"/>
  <c r="P42" i="21"/>
  <c r="O42" i="21"/>
  <c r="N42" i="21"/>
  <c r="M42" i="21"/>
  <c r="L42" i="21"/>
  <c r="K42" i="21"/>
  <c r="J42" i="21"/>
  <c r="I42" i="21"/>
  <c r="H42" i="21"/>
  <c r="AE41" i="21"/>
  <c r="U41" i="21"/>
  <c r="S41" i="21"/>
  <c r="Q41" i="21"/>
  <c r="AE40" i="21"/>
  <c r="U40" i="21"/>
  <c r="S40" i="21"/>
  <c r="Q40" i="21"/>
  <c r="AE39" i="21"/>
  <c r="U39" i="21"/>
  <c r="S39" i="21"/>
  <c r="Q39" i="21"/>
  <c r="AL38" i="21"/>
  <c r="AE38" i="21"/>
  <c r="U38" i="21"/>
  <c r="S38" i="21"/>
  <c r="Q38" i="21"/>
  <c r="AE37" i="21"/>
  <c r="U37" i="21"/>
  <c r="S37" i="21"/>
  <c r="Q37" i="21"/>
  <c r="AF36" i="21"/>
  <c r="AD36" i="21"/>
  <c r="AD33" i="21" s="1"/>
  <c r="AD31" i="21" s="1"/>
  <c r="AC36" i="21"/>
  <c r="AB36" i="21"/>
  <c r="AA36" i="21"/>
  <c r="Z36" i="21"/>
  <c r="Z33" i="21" s="1"/>
  <c r="Z31" i="21" s="1"/>
  <c r="Y36" i="21"/>
  <c r="X36" i="21"/>
  <c r="W36" i="21"/>
  <c r="V36" i="21"/>
  <c r="V33" i="21" s="1"/>
  <c r="V31" i="21" s="1"/>
  <c r="T36" i="21"/>
  <c r="R36" i="21"/>
  <c r="R33" i="21" s="1"/>
  <c r="R31" i="21" s="1"/>
  <c r="P36" i="21"/>
  <c r="O36" i="21"/>
  <c r="N36" i="21"/>
  <c r="M36" i="21"/>
  <c r="M33" i="21" s="1"/>
  <c r="M31" i="21" s="1"/>
  <c r="L36" i="21"/>
  <c r="K36" i="21"/>
  <c r="J36" i="21"/>
  <c r="J33" i="21" s="1"/>
  <c r="J31" i="21" s="1"/>
  <c r="I36" i="21"/>
  <c r="H36" i="21"/>
  <c r="AH33" i="21"/>
  <c r="AG33" i="21"/>
  <c r="AC33" i="21"/>
  <c r="I33" i="21"/>
  <c r="AR32" i="21"/>
  <c r="AQ32" i="21"/>
  <c r="AS32" i="21" s="1"/>
  <c r="AP32" i="21"/>
  <c r="U32" i="21"/>
  <c r="S32" i="21"/>
  <c r="Q32" i="21"/>
  <c r="AP31" i="21"/>
  <c r="AN31" i="21"/>
  <c r="AC31" i="21"/>
  <c r="I31" i="21"/>
  <c r="AH30" i="21"/>
  <c r="AG30" i="21"/>
  <c r="AG29" i="21" s="1"/>
  <c r="AG28" i="21"/>
  <c r="AE28" i="21"/>
  <c r="AC28" i="21"/>
  <c r="AA28" i="21"/>
  <c r="AG27" i="21"/>
  <c r="AG26" i="21" s="1"/>
  <c r="AG25" i="21" s="1"/>
  <c r="AE27" i="21"/>
  <c r="AE26" i="21" s="1"/>
  <c r="AC27" i="21"/>
  <c r="AC26" i="21" s="1"/>
  <c r="AA27" i="21"/>
  <c r="AH26" i="21"/>
  <c r="AF26" i="21"/>
  <c r="AD26" i="21"/>
  <c r="AB26" i="21"/>
  <c r="AA26" i="21"/>
  <c r="Z26" i="21"/>
  <c r="Y26" i="21"/>
  <c r="X26" i="21"/>
  <c r="W26" i="21"/>
  <c r="V26" i="21"/>
  <c r="U26" i="21"/>
  <c r="T26" i="21"/>
  <c r="S26" i="21"/>
  <c r="R26" i="21"/>
  <c r="Q26" i="21"/>
  <c r="P26" i="21"/>
  <c r="O26" i="21"/>
  <c r="N26" i="21"/>
  <c r="M26" i="21"/>
  <c r="L26" i="21"/>
  <c r="K26" i="21"/>
  <c r="J26" i="21"/>
  <c r="AA24" i="21"/>
  <c r="Y24" i="21"/>
  <c r="AA23" i="21"/>
  <c r="Y23" i="21"/>
  <c r="AA22" i="21"/>
  <c r="Y22" i="21"/>
  <c r="AA21" i="21"/>
  <c r="Y21" i="21"/>
  <c r="AA20" i="21"/>
  <c r="Y20" i="21"/>
  <c r="AA19" i="21"/>
  <c r="Y19" i="21"/>
  <c r="AA18" i="21"/>
  <c r="Y18" i="21"/>
  <c r="AA17" i="21"/>
  <c r="Y17" i="21"/>
  <c r="AA16" i="21"/>
  <c r="Y16" i="21"/>
  <c r="AA15" i="21"/>
  <c r="AA14" i="21" s="1"/>
  <c r="Y15" i="21"/>
  <c r="AH14" i="21"/>
  <c r="AG14" i="21"/>
  <c r="AF14" i="21"/>
  <c r="AE14" i="21"/>
  <c r="AD14" i="21"/>
  <c r="AC14" i="21"/>
  <c r="AB14" i="21"/>
  <c r="Z14" i="21"/>
  <c r="Y14" i="21"/>
  <c r="X14" i="21"/>
  <c r="W14" i="21"/>
  <c r="V14" i="21"/>
  <c r="U14" i="21"/>
  <c r="T14" i="21"/>
  <c r="S14" i="21"/>
  <c r="R14" i="21"/>
  <c r="Q14" i="21"/>
  <c r="P14" i="21"/>
  <c r="O14" i="21"/>
  <c r="N14" i="21"/>
  <c r="M14" i="21"/>
  <c r="L14" i="21"/>
  <c r="K14" i="21"/>
  <c r="J14" i="21"/>
  <c r="R11" i="21"/>
  <c r="S11" i="21" s="1"/>
  <c r="T11" i="21" s="1"/>
  <c r="K11" i="21"/>
  <c r="L11" i="21" s="1"/>
  <c r="M11" i="21" s="1"/>
  <c r="N11" i="21" s="1"/>
  <c r="O11" i="21" s="1"/>
  <c r="P11" i="21" s="1"/>
  <c r="H11" i="21"/>
  <c r="I11" i="21" s="1"/>
  <c r="B11" i="21"/>
  <c r="D11" i="21" s="1"/>
  <c r="E11" i="21" s="1"/>
  <c r="F11" i="21" s="1"/>
  <c r="AE131" i="21" l="1"/>
  <c r="AL63" i="21"/>
  <c r="AE87" i="21"/>
  <c r="AL41" i="21"/>
  <c r="M75" i="21"/>
  <c r="AF94" i="21"/>
  <c r="AI94" i="21" s="1"/>
  <c r="I96" i="21"/>
  <c r="I94" i="21" s="1"/>
  <c r="M96" i="21"/>
  <c r="M94" i="21" s="1"/>
  <c r="AG13" i="21"/>
  <c r="Q54" i="21"/>
  <c r="I56" i="21"/>
  <c r="I54" i="21" s="1"/>
  <c r="M56" i="21"/>
  <c r="M54" i="21" s="1"/>
  <c r="Q56" i="21"/>
  <c r="U56" i="21"/>
  <c r="U54" i="21" s="1"/>
  <c r="AE81" i="21"/>
  <c r="Z117" i="21"/>
  <c r="Z115" i="21" s="1"/>
  <c r="AD117" i="21"/>
  <c r="AD115" i="21" s="1"/>
  <c r="AR31" i="21"/>
  <c r="AE125" i="21"/>
  <c r="U125" i="21"/>
  <c r="U117" i="21" s="1"/>
  <c r="U115" i="21" s="1"/>
  <c r="X131" i="21"/>
  <c r="Q36" i="21"/>
  <c r="Q33" i="21" s="1"/>
  <c r="Q31" i="21" s="1"/>
  <c r="W33" i="21"/>
  <c r="W31" i="21" s="1"/>
  <c r="AA33" i="21"/>
  <c r="AA31" i="21" s="1"/>
  <c r="U77" i="21"/>
  <c r="V77" i="21"/>
  <c r="V75" i="21" s="1"/>
  <c r="Z77" i="21"/>
  <c r="Z75" i="21" s="1"/>
  <c r="AD77" i="21"/>
  <c r="AD75" i="21" s="1"/>
  <c r="AD30" i="21" s="1"/>
  <c r="AD29" i="21" s="1"/>
  <c r="AD25" i="21" s="1"/>
  <c r="AL86" i="21"/>
  <c r="K77" i="21"/>
  <c r="K75" i="21" s="1"/>
  <c r="O77" i="21"/>
  <c r="O75" i="21" s="1"/>
  <c r="W77" i="21"/>
  <c r="W75" i="21" s="1"/>
  <c r="AA77" i="21"/>
  <c r="AA75" i="21" s="1"/>
  <c r="Q102" i="21"/>
  <c r="AL104" i="21"/>
  <c r="S106" i="21"/>
  <c r="AE106" i="21"/>
  <c r="AH29" i="21"/>
  <c r="AH25" i="21" s="1"/>
  <c r="AH12" i="21" s="1"/>
  <c r="AE158" i="21"/>
  <c r="N33" i="21"/>
  <c r="N31" i="21" s="1"/>
  <c r="H33" i="21"/>
  <c r="H31" i="21" s="1"/>
  <c r="L33" i="21"/>
  <c r="L31" i="21" s="1"/>
  <c r="P33" i="21"/>
  <c r="P31" i="21" s="1"/>
  <c r="T33" i="21"/>
  <c r="T31" i="21" s="1"/>
  <c r="X33" i="21"/>
  <c r="X31" i="21" s="1"/>
  <c r="AB33" i="21"/>
  <c r="AB31" i="21" s="1"/>
  <c r="AB30" i="21" s="1"/>
  <c r="AB29" i="21" s="1"/>
  <c r="AB25" i="21" s="1"/>
  <c r="AF33" i="21"/>
  <c r="AF31" i="21" s="1"/>
  <c r="AI31" i="21" s="1"/>
  <c r="K33" i="21"/>
  <c r="K31" i="21" s="1"/>
  <c r="K30" i="21" s="1"/>
  <c r="K29" i="21" s="1"/>
  <c r="K25" i="21" s="1"/>
  <c r="O33" i="21"/>
  <c r="O31" i="21" s="1"/>
  <c r="O30" i="21" s="1"/>
  <c r="O29" i="21" s="1"/>
  <c r="O25" i="21" s="1"/>
  <c r="O13" i="21" s="1"/>
  <c r="O12" i="21" s="1"/>
  <c r="H56" i="21"/>
  <c r="H54" i="21" s="1"/>
  <c r="AE57" i="21"/>
  <c r="S61" i="21"/>
  <c r="AL61" i="21" s="1"/>
  <c r="H77" i="21"/>
  <c r="H75" i="21" s="1"/>
  <c r="L77" i="21"/>
  <c r="L75" i="21" s="1"/>
  <c r="P77" i="21"/>
  <c r="P75" i="21" s="1"/>
  <c r="Y77" i="21"/>
  <c r="Y75" i="21" s="1"/>
  <c r="AE96" i="21"/>
  <c r="AE94" i="21" s="1"/>
  <c r="Q97" i="21"/>
  <c r="U96" i="21"/>
  <c r="U94" i="21" s="1"/>
  <c r="H117" i="21"/>
  <c r="H115" i="21" s="1"/>
  <c r="L117" i="21"/>
  <c r="L115" i="21" s="1"/>
  <c r="P117" i="21"/>
  <c r="P115" i="21" s="1"/>
  <c r="U131" i="21"/>
  <c r="AB13" i="21"/>
  <c r="AB12" i="21"/>
  <c r="X30" i="21"/>
  <c r="X29" i="21" s="1"/>
  <c r="X25" i="21" s="1"/>
  <c r="S105" i="21"/>
  <c r="AL105" i="21"/>
  <c r="AG12" i="21"/>
  <c r="V30" i="21"/>
  <c r="V29" i="21" s="1"/>
  <c r="V25" i="21" s="1"/>
  <c r="V13" i="21" s="1"/>
  <c r="V12" i="21" s="1"/>
  <c r="Z30" i="21"/>
  <c r="Z29" i="21" s="1"/>
  <c r="Z25" i="21" s="1"/>
  <c r="AE83" i="21"/>
  <c r="AE80" i="21" s="1"/>
  <c r="AE77" i="21" s="1"/>
  <c r="AE75" i="21" s="1"/>
  <c r="AF80" i="21"/>
  <c r="AF77" i="21" s="1"/>
  <c r="AF75" i="21" s="1"/>
  <c r="AI75" i="21" s="1"/>
  <c r="AL83" i="21"/>
  <c r="AL122" i="21"/>
  <c r="AE121" i="21"/>
  <c r="W131" i="21"/>
  <c r="AA131" i="21"/>
  <c r="N30" i="21"/>
  <c r="N29" i="21" s="1"/>
  <c r="N25" i="21" s="1"/>
  <c r="N13" i="21" s="1"/>
  <c r="N12" i="21" s="1"/>
  <c r="U75" i="21"/>
  <c r="I30" i="21"/>
  <c r="Y30" i="21"/>
  <c r="Y29" i="21" s="1"/>
  <c r="Y25" i="21" s="1"/>
  <c r="Y12" i="21" s="1"/>
  <c r="U36" i="21"/>
  <c r="AL40" i="21"/>
  <c r="S95" i="21"/>
  <c r="T94" i="21"/>
  <c r="S103" i="21"/>
  <c r="S102" i="21" s="1"/>
  <c r="S96" i="21" s="1"/>
  <c r="AL103" i="21"/>
  <c r="AE117" i="21"/>
  <c r="AE115" i="21" s="1"/>
  <c r="J30" i="21"/>
  <c r="J29" i="21" s="1"/>
  <c r="J25" i="21" s="1"/>
  <c r="AL37" i="21"/>
  <c r="S36" i="21"/>
  <c r="S33" i="21" s="1"/>
  <c r="S31" i="21" s="1"/>
  <c r="S86" i="21"/>
  <c r="S85" i="21" s="1"/>
  <c r="S77" i="21" s="1"/>
  <c r="S75" i="21" s="1"/>
  <c r="T85" i="21"/>
  <c r="T77" i="21" s="1"/>
  <c r="T75" i="21" s="1"/>
  <c r="T30" i="21" s="1"/>
  <c r="T29" i="21" s="1"/>
  <c r="T25" i="21" s="1"/>
  <c r="T13" i="21" s="1"/>
  <c r="T12" i="21" s="1"/>
  <c r="M30" i="21"/>
  <c r="M29" i="21" s="1"/>
  <c r="M25" i="21" s="1"/>
  <c r="M13" i="21" s="1"/>
  <c r="M12" i="21" s="1"/>
  <c r="AC30" i="21"/>
  <c r="AC29" i="21" s="1"/>
  <c r="AC25" i="21" s="1"/>
  <c r="AQ31" i="21"/>
  <c r="R30" i="21"/>
  <c r="R29" i="21" s="1"/>
  <c r="R25" i="21" s="1"/>
  <c r="R13" i="21" s="1"/>
  <c r="R12" i="21" s="1"/>
  <c r="AL39" i="21"/>
  <c r="AE36" i="21"/>
  <c r="W30" i="21"/>
  <c r="W29" i="21" s="1"/>
  <c r="W25" i="21" s="1"/>
  <c r="W13" i="21" s="1"/>
  <c r="AA30" i="21"/>
  <c r="AA29" i="21" s="1"/>
  <c r="AA25" i="21" s="1"/>
  <c r="AE49" i="21"/>
  <c r="AL50" i="21"/>
  <c r="U49" i="21"/>
  <c r="AE67" i="21"/>
  <c r="AE56" i="21" s="1"/>
  <c r="AE54" i="21" s="1"/>
  <c r="AL69" i="21"/>
  <c r="T102" i="21"/>
  <c r="T96" i="21" s="1"/>
  <c r="AF117" i="21"/>
  <c r="AF115" i="21" s="1"/>
  <c r="AI115" i="21" s="1"/>
  <c r="AB15" i="17"/>
  <c r="AE15" i="17" s="1"/>
  <c r="AC23" i="17"/>
  <c r="AC25" i="17"/>
  <c r="AC24" i="17" s="1"/>
  <c r="AF25" i="17"/>
  <c r="AC26" i="17"/>
  <c r="AF26" i="17" s="1"/>
  <c r="Y13" i="17"/>
  <c r="AB13" i="17" s="1"/>
  <c r="AE13" i="17" s="1"/>
  <c r="Y15" i="17"/>
  <c r="Y19" i="17"/>
  <c r="Y22" i="17"/>
  <c r="Z23" i="17"/>
  <c r="AF23" i="17" s="1"/>
  <c r="Y32" i="17"/>
  <c r="O23" i="17"/>
  <c r="O31" i="17"/>
  <c r="O30" i="17"/>
  <c r="O29" i="17"/>
  <c r="O25" i="17"/>
  <c r="O19" i="17"/>
  <c r="O15" i="17"/>
  <c r="O13" i="17"/>
  <c r="AF24" i="17" l="1"/>
  <c r="AC21" i="17"/>
  <c r="AC10" i="17" s="1"/>
  <c r="AC9" i="17" s="1"/>
  <c r="AO31" i="21"/>
  <c r="AS31" i="21" s="1"/>
  <c r="Q96" i="21"/>
  <c r="Q94" i="21" s="1"/>
  <c r="Q30" i="21" s="1"/>
  <c r="Q29" i="21" s="1"/>
  <c r="Q25" i="21" s="1"/>
  <c r="Q13" i="21" s="1"/>
  <c r="Q12" i="21" s="1"/>
  <c r="L30" i="21"/>
  <c r="L29" i="21" s="1"/>
  <c r="L25" i="21" s="1"/>
  <c r="H30" i="21"/>
  <c r="S56" i="21"/>
  <c r="S54" i="21" s="1"/>
  <c r="P30" i="21"/>
  <c r="P29" i="21" s="1"/>
  <c r="P25" i="21" s="1"/>
  <c r="P13" i="21" s="1"/>
  <c r="P12" i="21" s="1"/>
  <c r="AH13" i="21"/>
  <c r="AB32" i="17"/>
  <c r="AE32" i="17" s="1"/>
  <c r="AC12" i="21"/>
  <c r="AC13" i="21"/>
  <c r="AA13" i="21"/>
  <c r="AA12" i="21"/>
  <c r="S94" i="21"/>
  <c r="U33" i="21"/>
  <c r="U31" i="21" s="1"/>
  <c r="U30" i="21" s="1"/>
  <c r="U29" i="21" s="1"/>
  <c r="U25" i="21" s="1"/>
  <c r="U13" i="21" s="1"/>
  <c r="U12" i="21" s="1"/>
  <c r="Y13" i="21"/>
  <c r="X13" i="21"/>
  <c r="X12" i="21"/>
  <c r="AE33" i="21"/>
  <c r="AE31" i="21" s="1"/>
  <c r="AE30" i="21" s="1"/>
  <c r="AE29" i="21" s="1"/>
  <c r="AE25" i="21" s="1"/>
  <c r="S30" i="21"/>
  <c r="S29" i="21" s="1"/>
  <c r="S25" i="21" s="1"/>
  <c r="S13" i="21" s="1"/>
  <c r="S12" i="21" s="1"/>
  <c r="AD12" i="21"/>
  <c r="AD13" i="21"/>
  <c r="AF30" i="21"/>
  <c r="AF29" i="21" s="1"/>
  <c r="AF25" i="21" s="1"/>
  <c r="Z12" i="21"/>
  <c r="Z13" i="21"/>
  <c r="W12" i="21"/>
  <c r="T75" i="16"/>
  <c r="U75" i="16"/>
  <c r="V75" i="16"/>
  <c r="Y75" i="16"/>
  <c r="Z75" i="16"/>
  <c r="AA75" i="16"/>
  <c r="AB75" i="16"/>
  <c r="AC75" i="16"/>
  <c r="AD75" i="16"/>
  <c r="AE75" i="16"/>
  <c r="AF75" i="16"/>
  <c r="S75" i="16"/>
  <c r="AE13" i="21" l="1"/>
  <c r="AE12" i="21"/>
  <c r="AJ25" i="21"/>
  <c r="AF13" i="21"/>
  <c r="AF12" i="21"/>
  <c r="AT31" i="21"/>
  <c r="AE43" i="16"/>
  <c r="AE84" i="16"/>
  <c r="AE67" i="16" l="1"/>
  <c r="AF19" i="16" l="1"/>
  <c r="AF17" i="16" s="1"/>
  <c r="AE71" i="16" l="1"/>
  <c r="A4" i="20" l="1"/>
  <c r="A4" i="23" s="1"/>
  <c r="V12" i="20"/>
  <c r="W12" i="20"/>
  <c r="Z12" i="20"/>
  <c r="AA12" i="20"/>
  <c r="AD12" i="20"/>
  <c r="AH12" i="20"/>
  <c r="V13" i="20"/>
  <c r="W13" i="20"/>
  <c r="X13" i="20"/>
  <c r="X12" i="20" s="1"/>
  <c r="Y13" i="20"/>
  <c r="Y12" i="20" s="1"/>
  <c r="Z13" i="20"/>
  <c r="AA13" i="20"/>
  <c r="AB13" i="20"/>
  <c r="AB12" i="20" s="1"/>
  <c r="AC13" i="20"/>
  <c r="AC12" i="20" s="1"/>
  <c r="AD13" i="20"/>
  <c r="AF13" i="20"/>
  <c r="AF12" i="20" s="1"/>
  <c r="AG13" i="20"/>
  <c r="AG12" i="20" s="1"/>
  <c r="AH13" i="20"/>
  <c r="AE14" i="20"/>
  <c r="AE13" i="20" s="1"/>
  <c r="AE12" i="20" s="1"/>
  <c r="U14" i="20"/>
  <c r="U13" i="20" s="1"/>
  <c r="U12" i="20" s="1"/>
  <c r="R11" i="20" l="1"/>
  <c r="S11" i="20" s="1"/>
  <c r="T11" i="20" s="1"/>
  <c r="L11" i="20"/>
  <c r="M11" i="20" s="1"/>
  <c r="N11" i="20" s="1"/>
  <c r="O11" i="20" s="1"/>
  <c r="P11" i="20" s="1"/>
  <c r="K11" i="20"/>
  <c r="H11" i="20"/>
  <c r="I11" i="20" s="1"/>
  <c r="D11" i="20"/>
  <c r="E11" i="20" s="1"/>
  <c r="F11" i="20" s="1"/>
  <c r="B11" i="20"/>
  <c r="AE48" i="16" l="1"/>
  <c r="AE29" i="16" l="1"/>
  <c r="AE63" i="16" l="1"/>
  <c r="AE62" i="16"/>
  <c r="V12" i="17" l="1"/>
  <c r="U80" i="16" l="1"/>
  <c r="S48" i="16" l="1"/>
  <c r="AE21" i="16"/>
  <c r="AB21" i="16"/>
  <c r="AA21" i="16" l="1"/>
  <c r="S25" i="17"/>
  <c r="Y25" i="17" s="1"/>
  <c r="AB25" i="17" s="1"/>
  <c r="AE25" i="17" s="1"/>
  <c r="R19" i="17"/>
  <c r="R15" i="17"/>
  <c r="R13" i="17"/>
  <c r="R23" i="17"/>
  <c r="R29" i="17"/>
  <c r="R30" i="17"/>
  <c r="R31" i="17"/>
  <c r="R28" i="17"/>
  <c r="R25" i="17"/>
  <c r="R32" i="17"/>
  <c r="L22" i="17" l="1"/>
  <c r="Q21" i="17"/>
  <c r="Q10" i="17" s="1"/>
  <c r="Q9" i="17" s="1"/>
  <c r="T21" i="17"/>
  <c r="T10" i="17" s="1"/>
  <c r="T9" i="17" s="1"/>
  <c r="U32" i="17"/>
  <c r="L32" i="17"/>
  <c r="X32" i="17" s="1"/>
  <c r="U22" i="17"/>
  <c r="X22" i="17" l="1"/>
  <c r="AA32" i="17"/>
  <c r="AD32" i="17" s="1"/>
  <c r="V28" i="17"/>
  <c r="V27" i="17" s="1"/>
  <c r="V26" i="17" s="1"/>
  <c r="S12" i="17" l="1"/>
  <c r="R12" i="17" s="1"/>
  <c r="S53" i="16" l="1"/>
  <c r="AI35" i="16" l="1"/>
  <c r="N50" i="16" l="1"/>
  <c r="M50" i="16" s="1"/>
  <c r="T50" i="16"/>
  <c r="S50" i="16" s="1"/>
  <c r="Q48" i="16"/>
  <c r="M48" i="16"/>
  <c r="Q46" i="16"/>
  <c r="M46" i="16" l="1"/>
  <c r="X16" i="16" l="1"/>
  <c r="X15" i="16" s="1"/>
  <c r="X14" i="16" s="1"/>
  <c r="I85" i="16"/>
  <c r="J85" i="16"/>
  <c r="K85" i="16"/>
  <c r="L85" i="16"/>
  <c r="M85" i="16"/>
  <c r="N85" i="16"/>
  <c r="O85" i="16"/>
  <c r="P85" i="16"/>
  <c r="Q85" i="16"/>
  <c r="R85" i="16"/>
  <c r="S85" i="16"/>
  <c r="T85" i="16"/>
  <c r="V85" i="16"/>
  <c r="X85" i="16"/>
  <c r="Y85" i="16"/>
  <c r="Z85" i="16"/>
  <c r="AD85" i="16"/>
  <c r="H85" i="16"/>
  <c r="AP56" i="16"/>
  <c r="AE25" i="16"/>
  <c r="AE80" i="16"/>
  <c r="AE46" i="16"/>
  <c r="AP33" i="16"/>
  <c r="Q84" i="16" l="1"/>
  <c r="M84" i="16"/>
  <c r="T84" i="16"/>
  <c r="S84" i="16" s="1"/>
  <c r="Q80" i="16"/>
  <c r="M80" i="16"/>
  <c r="T80" i="16"/>
  <c r="S80" i="16" s="1"/>
  <c r="T71" i="16"/>
  <c r="S71" i="16" s="1"/>
  <c r="Q71" i="16"/>
  <c r="M71" i="16"/>
  <c r="S67" i="16"/>
  <c r="T67" i="16"/>
  <c r="Q67" i="16"/>
  <c r="M67" i="16"/>
  <c r="S63" i="16"/>
  <c r="S62" i="16"/>
  <c r="T62" i="16"/>
  <c r="T61" i="16"/>
  <c r="S61" i="16" s="1"/>
  <c r="T60" i="16"/>
  <c r="S60" i="16" s="1"/>
  <c r="Q62" i="16"/>
  <c r="Q61" i="16"/>
  <c r="M62" i="16"/>
  <c r="N61" i="16"/>
  <c r="M61" i="16" s="1"/>
  <c r="AE27" i="16"/>
  <c r="N19" i="16"/>
  <c r="N17" i="16" s="1"/>
  <c r="O19" i="16"/>
  <c r="O17" i="16" s="1"/>
  <c r="P19" i="16"/>
  <c r="P17" i="16" s="1"/>
  <c r="R19" i="16"/>
  <c r="R17" i="16" s="1"/>
  <c r="V19" i="16"/>
  <c r="V17" i="16" s="1"/>
  <c r="Z19" i="16"/>
  <c r="Z17" i="16" s="1"/>
  <c r="Z14" i="16" s="1"/>
  <c r="AB19" i="16"/>
  <c r="AB17" i="16" s="1"/>
  <c r="AC19" i="16"/>
  <c r="AC17" i="16" s="1"/>
  <c r="AC14" i="16" s="1"/>
  <c r="AD19" i="16"/>
  <c r="AD17" i="16" s="1"/>
  <c r="AD14" i="16" s="1"/>
  <c r="T20" i="16"/>
  <c r="T19" i="16" s="1"/>
  <c r="T17" i="16" s="1"/>
  <c r="Q20" i="16"/>
  <c r="Q19" i="16" s="1"/>
  <c r="Q17" i="16" s="1"/>
  <c r="M20" i="16"/>
  <c r="M19" i="16" s="1"/>
  <c r="M17" i="16" s="1"/>
  <c r="S20" i="16" l="1"/>
  <c r="S19" i="16" s="1"/>
  <c r="S17" i="16" s="1"/>
  <c r="T16" i="16"/>
  <c r="S16" i="16" s="1"/>
  <c r="I15" i="16" l="1"/>
  <c r="I14" i="16" s="1"/>
  <c r="J15" i="16"/>
  <c r="J14" i="16" s="1"/>
  <c r="K15" i="16"/>
  <c r="K14" i="16" s="1"/>
  <c r="L15" i="16"/>
  <c r="L14" i="16" s="1"/>
  <c r="M15" i="16"/>
  <c r="M14" i="16" s="1"/>
  <c r="N15" i="16"/>
  <c r="N14" i="16" s="1"/>
  <c r="O15" i="16"/>
  <c r="O14" i="16" s="1"/>
  <c r="P15" i="16"/>
  <c r="P14" i="16" s="1"/>
  <c r="Q15" i="16"/>
  <c r="Q14" i="16" s="1"/>
  <c r="R15" i="16"/>
  <c r="R14" i="16" s="1"/>
  <c r="S15" i="16"/>
  <c r="S14" i="16" s="1"/>
  <c r="T15" i="16"/>
  <c r="T14" i="16" s="1"/>
  <c r="V15" i="16"/>
  <c r="V14" i="16" s="1"/>
  <c r="AF15" i="16"/>
  <c r="AF14" i="16" s="1"/>
  <c r="AG15" i="16"/>
  <c r="AG14" i="16" s="1"/>
  <c r="AH15" i="16"/>
  <c r="AH14" i="16" s="1"/>
  <c r="H15" i="16"/>
  <c r="H14" i="16" s="1"/>
  <c r="AE16" i="16"/>
  <c r="AE15" i="16" s="1"/>
  <c r="U16" i="16"/>
  <c r="U15" i="16" s="1"/>
  <c r="AG36" i="16"/>
  <c r="AB27" i="16"/>
  <c r="AA27" i="16" s="1"/>
  <c r="AB25" i="16"/>
  <c r="AA25" i="16" s="1"/>
  <c r="AE53" i="16"/>
  <c r="AE24" i="16"/>
  <c r="AE22" i="16" s="1"/>
  <c r="AB48" i="16"/>
  <c r="AH80" i="16"/>
  <c r="AB24" i="16" l="1"/>
  <c r="AB22" i="16" s="1"/>
  <c r="M12" i="17"/>
  <c r="N12" i="17"/>
  <c r="P12" i="17"/>
  <c r="O12" i="17" s="1"/>
  <c r="W12" i="17"/>
  <c r="AA24" i="16" l="1"/>
  <c r="AB14" i="16"/>
  <c r="Y12" i="17"/>
  <c r="AB12" i="17" s="1"/>
  <c r="AE12" i="17" s="1"/>
  <c r="AA22" i="16" l="1"/>
  <c r="AA44" i="16"/>
  <c r="AF44" i="16"/>
  <c r="U13" i="17" l="1"/>
  <c r="U15" i="17"/>
  <c r="U31" i="17" l="1"/>
  <c r="U25" i="17" l="1"/>
  <c r="U19" i="17" l="1"/>
  <c r="U12" i="17" s="1"/>
  <c r="U28" i="17"/>
  <c r="U30" i="17" l="1"/>
  <c r="S27" i="17" l="1"/>
  <c r="P26" i="17" l="1"/>
  <c r="O27" i="17"/>
  <c r="S26" i="17"/>
  <c r="R27" i="17"/>
  <c r="U29" i="17"/>
  <c r="Y26" i="17" l="1"/>
  <c r="P24" i="17"/>
  <c r="O26" i="17"/>
  <c r="R26" i="17"/>
  <c r="S24" i="17"/>
  <c r="AB26" i="17" l="1"/>
  <c r="AB24" i="17" s="1"/>
  <c r="P21" i="17"/>
  <c r="O24" i="17"/>
  <c r="O21" i="17" s="1"/>
  <c r="S21" i="17"/>
  <c r="S10" i="17" s="1"/>
  <c r="R24" i="17"/>
  <c r="R21" i="17" s="1"/>
  <c r="U27" i="17"/>
  <c r="U26" i="17" s="1"/>
  <c r="V24" i="17"/>
  <c r="Y24" i="17" s="1"/>
  <c r="W27" i="17"/>
  <c r="W26" i="17" s="1"/>
  <c r="M24" i="17"/>
  <c r="L25" i="17"/>
  <c r="X25" i="17" s="1"/>
  <c r="L19" i="17"/>
  <c r="X19" i="17" s="1"/>
  <c r="L15" i="17"/>
  <c r="X15" i="17" s="1"/>
  <c r="L13" i="17"/>
  <c r="X13" i="17" s="1"/>
  <c r="AA15" i="17" l="1"/>
  <c r="AD15" i="17" s="1"/>
  <c r="AD25" i="17"/>
  <c r="AA25" i="17"/>
  <c r="AA13" i="17"/>
  <c r="AD13" i="17"/>
  <c r="AE24" i="17"/>
  <c r="AE26" i="17"/>
  <c r="P10" i="17"/>
  <c r="O10" i="17" s="1"/>
  <c r="O9" i="17" s="1"/>
  <c r="M21" i="17"/>
  <c r="N26" i="17"/>
  <c r="L26" i="17" s="1"/>
  <c r="X26" i="17" s="1"/>
  <c r="S9" i="17"/>
  <c r="R10" i="17"/>
  <c r="R9" i="17" s="1"/>
  <c r="W24" i="17"/>
  <c r="W21" i="17" s="1"/>
  <c r="U24" i="17"/>
  <c r="L12" i="17"/>
  <c r="X12" i="17" s="1"/>
  <c r="AA12" i="17" l="1"/>
  <c r="AD12" i="17" s="1"/>
  <c r="P9" i="17"/>
  <c r="AA26" i="17"/>
  <c r="AA24" i="17" s="1"/>
  <c r="N24" i="17"/>
  <c r="I35" i="16"/>
  <c r="J35" i="16"/>
  <c r="K35" i="16"/>
  <c r="L35" i="16"/>
  <c r="M35" i="16"/>
  <c r="N35" i="16"/>
  <c r="O35" i="16"/>
  <c r="P35" i="16"/>
  <c r="Q35" i="16"/>
  <c r="R35" i="16"/>
  <c r="S35" i="16"/>
  <c r="T35" i="16"/>
  <c r="V35" i="16"/>
  <c r="X35" i="16"/>
  <c r="Y35" i="16"/>
  <c r="Z35" i="16"/>
  <c r="AD35" i="16"/>
  <c r="AH35" i="16"/>
  <c r="H35" i="16"/>
  <c r="AG43" i="16"/>
  <c r="AC43" i="16"/>
  <c r="I49" i="16"/>
  <c r="J49" i="16"/>
  <c r="K49" i="16"/>
  <c r="L49" i="16"/>
  <c r="M49" i="16"/>
  <c r="N49" i="16"/>
  <c r="O49" i="16"/>
  <c r="P49" i="16"/>
  <c r="Q49" i="16"/>
  <c r="R49" i="16"/>
  <c r="S49" i="16"/>
  <c r="T49" i="16"/>
  <c r="U49" i="16"/>
  <c r="V49" i="16"/>
  <c r="W49" i="16"/>
  <c r="X49" i="16"/>
  <c r="Y49" i="16"/>
  <c r="Z49" i="16"/>
  <c r="AA49" i="16"/>
  <c r="AB49" i="16"/>
  <c r="AC49" i="16"/>
  <c r="AD49" i="16"/>
  <c r="AE49" i="16"/>
  <c r="AF49" i="16"/>
  <c r="AG49" i="16"/>
  <c r="AH49" i="16"/>
  <c r="H49" i="16"/>
  <c r="I44" i="16"/>
  <c r="J44" i="16"/>
  <c r="K44" i="16"/>
  <c r="L44" i="16"/>
  <c r="M44" i="16"/>
  <c r="N44" i="16"/>
  <c r="O44" i="16"/>
  <c r="P44" i="16"/>
  <c r="Q44" i="16"/>
  <c r="R44" i="16"/>
  <c r="S44" i="16"/>
  <c r="T44" i="16"/>
  <c r="U44" i="16"/>
  <c r="V44" i="16"/>
  <c r="W44" i="16"/>
  <c r="X44" i="16"/>
  <c r="Y44" i="16"/>
  <c r="Z44" i="16"/>
  <c r="AC44" i="16"/>
  <c r="AD44" i="16"/>
  <c r="AG44" i="16"/>
  <c r="AH44" i="16"/>
  <c r="H44" i="16"/>
  <c r="AE44" i="16"/>
  <c r="AB44" i="16"/>
  <c r="I47" i="16"/>
  <c r="J47" i="16"/>
  <c r="K47" i="16"/>
  <c r="L47" i="16"/>
  <c r="M47" i="16"/>
  <c r="N47" i="16"/>
  <c r="O47" i="16"/>
  <c r="P47" i="16"/>
  <c r="Q47" i="16"/>
  <c r="R47" i="16"/>
  <c r="S47" i="16"/>
  <c r="T47" i="16"/>
  <c r="U47" i="16"/>
  <c r="V47" i="16"/>
  <c r="W47" i="16"/>
  <c r="X47" i="16"/>
  <c r="Y47" i="16"/>
  <c r="Z47" i="16"/>
  <c r="AB47" i="16"/>
  <c r="AC47" i="16"/>
  <c r="AD47" i="16"/>
  <c r="AG47" i="16"/>
  <c r="AH47" i="16"/>
  <c r="H47" i="16"/>
  <c r="AF47" i="16"/>
  <c r="AA47" i="16"/>
  <c r="AB37" i="16"/>
  <c r="AA37" i="16" s="1"/>
  <c r="AB38" i="16"/>
  <c r="AC38" i="16" s="1"/>
  <c r="AB39" i="16"/>
  <c r="AC39" i="16" s="1"/>
  <c r="AB40" i="16"/>
  <c r="AA40" i="16" s="1"/>
  <c r="AB41" i="16"/>
  <c r="AA41" i="16" s="1"/>
  <c r="AB42" i="16"/>
  <c r="AB36" i="16"/>
  <c r="AD26" i="17" l="1"/>
  <c r="L24" i="17"/>
  <c r="X24" i="17" s="1"/>
  <c r="AD24" i="17" s="1"/>
  <c r="N21" i="17"/>
  <c r="Z21" i="17" s="1"/>
  <c r="AF21" i="17" s="1"/>
  <c r="Y34" i="16"/>
  <c r="Y33" i="16" s="1"/>
  <c r="X34" i="16"/>
  <c r="X33" i="16" s="1"/>
  <c r="H34" i="16"/>
  <c r="H33" i="16" s="1"/>
  <c r="S34" i="16"/>
  <c r="S33" i="16" s="1"/>
  <c r="O34" i="16"/>
  <c r="O33" i="16" s="1"/>
  <c r="K34" i="16"/>
  <c r="K33" i="16" s="1"/>
  <c r="AH34" i="16"/>
  <c r="AH33" i="16" s="1"/>
  <c r="R34" i="16"/>
  <c r="R33" i="16" s="1"/>
  <c r="N34" i="16"/>
  <c r="N33" i="16" s="1"/>
  <c r="AD34" i="16"/>
  <c r="AD33" i="16" s="1"/>
  <c r="V34" i="16"/>
  <c r="V33" i="16" s="1"/>
  <c r="Q34" i="16"/>
  <c r="Q33" i="16" s="1"/>
  <c r="M34" i="16"/>
  <c r="M33" i="16" s="1"/>
  <c r="I34" i="16"/>
  <c r="I33" i="16" s="1"/>
  <c r="J34" i="16"/>
  <c r="J33" i="16" s="1"/>
  <c r="Z34" i="16"/>
  <c r="Z33" i="16" s="1"/>
  <c r="T34" i="16"/>
  <c r="T33" i="16" s="1"/>
  <c r="P34" i="16"/>
  <c r="P33" i="16" s="1"/>
  <c r="L34" i="16"/>
  <c r="L33" i="16" s="1"/>
  <c r="AB35" i="16"/>
  <c r="AB34" i="16" s="1"/>
  <c r="AB33" i="16" s="1"/>
  <c r="AA42" i="16"/>
  <c r="AC36" i="16"/>
  <c r="AC37" i="16"/>
  <c r="AC42" i="16"/>
  <c r="AE47" i="16"/>
  <c r="AG39" i="16"/>
  <c r="AE36" i="16"/>
  <c r="AE42" i="16"/>
  <c r="AG42" i="16"/>
  <c r="AA36" i="16"/>
  <c r="AC41" i="16"/>
  <c r="AC40" i="16"/>
  <c r="AA38" i="16"/>
  <c r="AE39" i="16"/>
  <c r="AA39" i="16"/>
  <c r="U37" i="16"/>
  <c r="U38" i="16"/>
  <c r="U39" i="16"/>
  <c r="U40" i="16"/>
  <c r="U41" i="16"/>
  <c r="U42" i="16"/>
  <c r="U36" i="16"/>
  <c r="W37" i="16"/>
  <c r="W38" i="16"/>
  <c r="W39" i="16"/>
  <c r="W40" i="16"/>
  <c r="W41" i="16"/>
  <c r="W42" i="16"/>
  <c r="W36" i="16"/>
  <c r="U35" i="16" l="1"/>
  <c r="U34" i="16" s="1"/>
  <c r="U33" i="16" s="1"/>
  <c r="AA35" i="16"/>
  <c r="AA34" i="16" s="1"/>
  <c r="AA33" i="16" s="1"/>
  <c r="W35" i="16"/>
  <c r="W34" i="16" s="1"/>
  <c r="W33" i="16" s="1"/>
  <c r="AC35" i="16"/>
  <c r="AC34" i="16" s="1"/>
  <c r="AC33" i="16" s="1"/>
  <c r="AF35" i="16"/>
  <c r="AF34" i="16" s="1"/>
  <c r="AF33" i="16" s="1"/>
  <c r="AE40" i="16"/>
  <c r="AG40" i="16"/>
  <c r="AE37" i="16"/>
  <c r="AG37" i="16"/>
  <c r="AE41" i="16"/>
  <c r="AG41" i="16"/>
  <c r="AE38" i="16"/>
  <c r="AG38" i="16"/>
  <c r="N10" i="17"/>
  <c r="W10" i="17"/>
  <c r="W9" i="17" s="1"/>
  <c r="Z10" i="17" l="1"/>
  <c r="AF10" i="17" s="1"/>
  <c r="N9" i="17"/>
  <c r="Z9" i="17" s="1"/>
  <c r="AF9" i="17" s="1"/>
  <c r="AG35" i="16"/>
  <c r="AG34" i="16" s="1"/>
  <c r="AG33" i="16" s="1"/>
  <c r="AE35" i="16"/>
  <c r="AE34" i="16" s="1"/>
  <c r="AE33" i="16" s="1"/>
  <c r="AB86" i="16"/>
  <c r="AA63" i="16" l="1"/>
  <c r="AA62" i="16"/>
  <c r="AA60" i="16"/>
  <c r="AA86" i="16"/>
  <c r="U87" i="16"/>
  <c r="U86" i="16"/>
  <c r="W87" i="16"/>
  <c r="AB87" i="16" s="1"/>
  <c r="AB85" i="16" s="1"/>
  <c r="W86" i="16"/>
  <c r="I82" i="16"/>
  <c r="I81" i="16" s="1"/>
  <c r="J82" i="16"/>
  <c r="J81" i="16" s="1"/>
  <c r="K82" i="16"/>
  <c r="K81" i="16" s="1"/>
  <c r="L82" i="16"/>
  <c r="L81" i="16" s="1"/>
  <c r="M82" i="16"/>
  <c r="M81" i="16" s="1"/>
  <c r="N82" i="16"/>
  <c r="N81" i="16" s="1"/>
  <c r="O82" i="16"/>
  <c r="O81" i="16" s="1"/>
  <c r="P82" i="16"/>
  <c r="P81" i="16" s="1"/>
  <c r="Q82" i="16"/>
  <c r="Q81" i="16" s="1"/>
  <c r="R82" i="16"/>
  <c r="R81" i="16" s="1"/>
  <c r="S82" i="16"/>
  <c r="S81" i="16" s="1"/>
  <c r="T82" i="16"/>
  <c r="T81" i="16" s="1"/>
  <c r="V82" i="16"/>
  <c r="V81" i="16" s="1"/>
  <c r="W82" i="16"/>
  <c r="W81" i="16" s="1"/>
  <c r="X82" i="16"/>
  <c r="X81" i="16" s="1"/>
  <c r="Z82" i="16"/>
  <c r="Z81" i="16" s="1"/>
  <c r="AB82" i="16"/>
  <c r="AB81" i="16" s="1"/>
  <c r="AC82" i="16"/>
  <c r="AC81" i="16" s="1"/>
  <c r="AD82" i="16"/>
  <c r="AD81" i="16" s="1"/>
  <c r="AF82" i="16"/>
  <c r="AF81" i="16" s="1"/>
  <c r="H82" i="16"/>
  <c r="H81" i="16" s="1"/>
  <c r="AA84" i="16"/>
  <c r="AA82" i="16" s="1"/>
  <c r="AA81" i="16" s="1"/>
  <c r="AE82" i="16"/>
  <c r="AE81" i="16" s="1"/>
  <c r="Y84" i="16"/>
  <c r="Y82" i="16" s="1"/>
  <c r="Y81" i="16" s="1"/>
  <c r="U82" i="16"/>
  <c r="U81" i="16" s="1"/>
  <c r="Y80" i="16"/>
  <c r="Y78" i="16" s="1"/>
  <c r="Y77" i="16" s="1"/>
  <c r="I78" i="16"/>
  <c r="I77" i="16" s="1"/>
  <c r="J78" i="16"/>
  <c r="J77" i="16" s="1"/>
  <c r="K78" i="16"/>
  <c r="K77" i="16" s="1"/>
  <c r="L78" i="16"/>
  <c r="L77" i="16" s="1"/>
  <c r="M78" i="16"/>
  <c r="M77" i="16" s="1"/>
  <c r="N78" i="16"/>
  <c r="N77" i="16" s="1"/>
  <c r="O78" i="16"/>
  <c r="O77" i="16" s="1"/>
  <c r="P78" i="16"/>
  <c r="P77" i="16" s="1"/>
  <c r="Q78" i="16"/>
  <c r="Q77" i="16" s="1"/>
  <c r="R78" i="16"/>
  <c r="R77" i="16" s="1"/>
  <c r="S78" i="16"/>
  <c r="S77" i="16" s="1"/>
  <c r="T78" i="16"/>
  <c r="T77" i="16" s="1"/>
  <c r="V78" i="16"/>
  <c r="V77" i="16" s="1"/>
  <c r="W78" i="16"/>
  <c r="W77" i="16" s="1"/>
  <c r="X78" i="16"/>
  <c r="X77" i="16" s="1"/>
  <c r="Z78" i="16"/>
  <c r="Z77" i="16" s="1"/>
  <c r="AA78" i="16"/>
  <c r="AA77" i="16" s="1"/>
  <c r="AB78" i="16"/>
  <c r="AB77" i="16" s="1"/>
  <c r="AC78" i="16"/>
  <c r="AC77" i="16" s="1"/>
  <c r="AD78" i="16"/>
  <c r="AD77" i="16" s="1"/>
  <c r="AE78" i="16"/>
  <c r="AE77" i="16" s="1"/>
  <c r="AF78" i="16"/>
  <c r="AF77" i="16" s="1"/>
  <c r="AG78" i="16"/>
  <c r="AG77" i="16" s="1"/>
  <c r="AH78" i="16"/>
  <c r="AH77" i="16" s="1"/>
  <c r="H78" i="16"/>
  <c r="H77" i="16" s="1"/>
  <c r="U78" i="16"/>
  <c r="U77" i="16" s="1"/>
  <c r="I52" i="16"/>
  <c r="I51" i="16" s="1"/>
  <c r="J52" i="16"/>
  <c r="J51" i="16" s="1"/>
  <c r="K52" i="16"/>
  <c r="K51" i="16" s="1"/>
  <c r="L52" i="16"/>
  <c r="L51" i="16" s="1"/>
  <c r="M52" i="16"/>
  <c r="M51" i="16" s="1"/>
  <c r="N52" i="16"/>
  <c r="N51" i="16" s="1"/>
  <c r="O52" i="16"/>
  <c r="O51" i="16" s="1"/>
  <c r="P52" i="16"/>
  <c r="P51" i="16" s="1"/>
  <c r="Q52" i="16"/>
  <c r="Q51" i="16" s="1"/>
  <c r="R52" i="16"/>
  <c r="R51" i="16" s="1"/>
  <c r="S52" i="16"/>
  <c r="S51" i="16" s="1"/>
  <c r="T52" i="16"/>
  <c r="T51" i="16" s="1"/>
  <c r="V52" i="16"/>
  <c r="V51" i="16" s="1"/>
  <c r="Z52" i="16"/>
  <c r="Z51" i="16" s="1"/>
  <c r="AA52" i="16"/>
  <c r="AA51" i="16" s="1"/>
  <c r="AB52" i="16"/>
  <c r="AB51" i="16" s="1"/>
  <c r="AE52" i="16"/>
  <c r="AE51" i="16" s="1"/>
  <c r="AF52" i="16"/>
  <c r="AF51" i="16" s="1"/>
  <c r="H52" i="16"/>
  <c r="H51" i="16" s="1"/>
  <c r="I73" i="16"/>
  <c r="I72" i="16" s="1"/>
  <c r="J73" i="16"/>
  <c r="J72" i="16" s="1"/>
  <c r="K73" i="16"/>
  <c r="K72" i="16" s="1"/>
  <c r="L73" i="16"/>
  <c r="L72" i="16" s="1"/>
  <c r="M73" i="16"/>
  <c r="M72" i="16" s="1"/>
  <c r="N73" i="16"/>
  <c r="N72" i="16" s="1"/>
  <c r="O73" i="16"/>
  <c r="O72" i="16" s="1"/>
  <c r="P73" i="16"/>
  <c r="P72" i="16" s="1"/>
  <c r="Q73" i="16"/>
  <c r="Q72" i="16" s="1"/>
  <c r="R73" i="16"/>
  <c r="R72" i="16" s="1"/>
  <c r="S73" i="16"/>
  <c r="S72" i="16" s="1"/>
  <c r="T73" i="16"/>
  <c r="T72" i="16" s="1"/>
  <c r="V73" i="16"/>
  <c r="V72" i="16" s="1"/>
  <c r="AB73" i="16"/>
  <c r="AB72" i="16" s="1"/>
  <c r="AF73" i="16"/>
  <c r="AF72" i="16" s="1"/>
  <c r="H73" i="16"/>
  <c r="H72" i="16" s="1"/>
  <c r="I69" i="16"/>
  <c r="I68" i="16" s="1"/>
  <c r="J69" i="16"/>
  <c r="J68" i="16" s="1"/>
  <c r="K69" i="16"/>
  <c r="K68" i="16" s="1"/>
  <c r="L69" i="16"/>
  <c r="L68" i="16" s="1"/>
  <c r="M69" i="16"/>
  <c r="M68" i="16" s="1"/>
  <c r="N69" i="16"/>
  <c r="N68" i="16" s="1"/>
  <c r="O69" i="16"/>
  <c r="O68" i="16" s="1"/>
  <c r="P69" i="16"/>
  <c r="P68" i="16" s="1"/>
  <c r="Q69" i="16"/>
  <c r="Q68" i="16" s="1"/>
  <c r="R69" i="16"/>
  <c r="R68" i="16" s="1"/>
  <c r="S69" i="16"/>
  <c r="S68" i="16" s="1"/>
  <c r="T69" i="16"/>
  <c r="T68" i="16" s="1"/>
  <c r="V69" i="16"/>
  <c r="V68" i="16" s="1"/>
  <c r="Z69" i="16"/>
  <c r="Z68" i="16" s="1"/>
  <c r="AB69" i="16"/>
  <c r="AB68" i="16" s="1"/>
  <c r="AE69" i="16"/>
  <c r="AE68" i="16" s="1"/>
  <c r="AF69" i="16"/>
  <c r="AF68" i="16" s="1"/>
  <c r="H69" i="16"/>
  <c r="H68" i="16" s="1"/>
  <c r="I65" i="16"/>
  <c r="I64" i="16" s="1"/>
  <c r="J65" i="16"/>
  <c r="J64" i="16" s="1"/>
  <c r="K65" i="16"/>
  <c r="K64" i="16" s="1"/>
  <c r="L65" i="16"/>
  <c r="L64" i="16" s="1"/>
  <c r="M65" i="16"/>
  <c r="M64" i="16" s="1"/>
  <c r="N65" i="16"/>
  <c r="N64" i="16" s="1"/>
  <c r="O65" i="16"/>
  <c r="O64" i="16" s="1"/>
  <c r="P65" i="16"/>
  <c r="P64" i="16" s="1"/>
  <c r="Q65" i="16"/>
  <c r="Q64" i="16" s="1"/>
  <c r="R65" i="16"/>
  <c r="R64" i="16" s="1"/>
  <c r="S65" i="16"/>
  <c r="S64" i="16" s="1"/>
  <c r="T65" i="16"/>
  <c r="T64" i="16" s="1"/>
  <c r="V65" i="16"/>
  <c r="V64" i="16" s="1"/>
  <c r="Z65" i="16"/>
  <c r="Z64" i="16" s="1"/>
  <c r="AA65" i="16"/>
  <c r="AA64" i="16" s="1"/>
  <c r="AB65" i="16"/>
  <c r="AB64" i="16" s="1"/>
  <c r="AF65" i="16"/>
  <c r="AF64" i="16" s="1"/>
  <c r="H65" i="16"/>
  <c r="H64" i="16" s="1"/>
  <c r="AE73" i="16"/>
  <c r="AE72" i="16" s="1"/>
  <c r="AA73" i="16"/>
  <c r="AA72" i="16" s="1"/>
  <c r="U73" i="16"/>
  <c r="U72" i="16" s="1"/>
  <c r="AA71" i="16"/>
  <c r="Y71" i="16"/>
  <c r="U71" i="16"/>
  <c r="AE65" i="16"/>
  <c r="AE64" i="16" s="1"/>
  <c r="Y67" i="16"/>
  <c r="Y65" i="16" s="1"/>
  <c r="Y64" i="16" s="1"/>
  <c r="U67" i="16"/>
  <c r="U65" i="16" s="1"/>
  <c r="U64" i="16" s="1"/>
  <c r="AG60" i="16"/>
  <c r="AG57" i="16" s="1"/>
  <c r="AG56" i="16" s="1"/>
  <c r="I57" i="16"/>
  <c r="I56" i="16" s="1"/>
  <c r="J57" i="16"/>
  <c r="J56" i="16" s="1"/>
  <c r="K57" i="16"/>
  <c r="K56" i="16" s="1"/>
  <c r="L57" i="16"/>
  <c r="L56" i="16" s="1"/>
  <c r="M57" i="16"/>
  <c r="M56" i="16" s="1"/>
  <c r="N57" i="16"/>
  <c r="N56" i="16" s="1"/>
  <c r="O57" i="16"/>
  <c r="O56" i="16" s="1"/>
  <c r="P57" i="16"/>
  <c r="P56" i="16" s="1"/>
  <c r="Q57" i="16"/>
  <c r="Q56" i="16" s="1"/>
  <c r="R57" i="16"/>
  <c r="R56" i="16" s="1"/>
  <c r="S57" i="16"/>
  <c r="S56" i="16" s="1"/>
  <c r="T57" i="16"/>
  <c r="T56" i="16" s="1"/>
  <c r="U57" i="16"/>
  <c r="U56" i="16" s="1"/>
  <c r="V57" i="16"/>
  <c r="V56" i="16" s="1"/>
  <c r="W57" i="16"/>
  <c r="W56" i="16" s="1"/>
  <c r="X57" i="16"/>
  <c r="X56" i="16" s="1"/>
  <c r="Y57" i="16"/>
  <c r="Y56" i="16" s="1"/>
  <c r="Z57" i="16"/>
  <c r="Z56" i="16" s="1"/>
  <c r="AB57" i="16"/>
  <c r="AB56" i="16" s="1"/>
  <c r="AC57" i="16"/>
  <c r="AC56" i="16" s="1"/>
  <c r="AD57" i="16"/>
  <c r="AD56" i="16" s="1"/>
  <c r="AE57" i="16"/>
  <c r="AE56" i="16" s="1"/>
  <c r="AF57" i="16"/>
  <c r="AF56" i="16" s="1"/>
  <c r="AH57" i="16"/>
  <c r="AH56" i="16" s="1"/>
  <c r="H57" i="16"/>
  <c r="H56" i="16" s="1"/>
  <c r="Y54" i="16"/>
  <c r="Y53" i="16"/>
  <c r="U54" i="16"/>
  <c r="U55" i="16"/>
  <c r="U53" i="16"/>
  <c r="U85" i="16" l="1"/>
  <c r="W85" i="16"/>
  <c r="AA57" i="16"/>
  <c r="AA56" i="16" s="1"/>
  <c r="Y52" i="16"/>
  <c r="Y51" i="16" s="1"/>
  <c r="U52" i="16"/>
  <c r="U51" i="16" s="1"/>
  <c r="AA87" i="16"/>
  <c r="AA85" i="16" s="1"/>
  <c r="AC87" i="16"/>
  <c r="AC85" i="16" s="1"/>
  <c r="AA69" i="16"/>
  <c r="AA68" i="16" s="1"/>
  <c r="Y69" i="16"/>
  <c r="Y68" i="16" s="1"/>
  <c r="U69" i="16"/>
  <c r="U68" i="16" s="1"/>
  <c r="AE20" i="16"/>
  <c r="AA20" i="16"/>
  <c r="Y20" i="16"/>
  <c r="U20" i="16"/>
  <c r="U19" i="16" l="1"/>
  <c r="U17" i="16" s="1"/>
  <c r="U14" i="16" s="1"/>
  <c r="Y19" i="16"/>
  <c r="Y17" i="16" s="1"/>
  <c r="Y14" i="16" s="1"/>
  <c r="AA19" i="16"/>
  <c r="AA17" i="16" s="1"/>
  <c r="AA14" i="16" s="1"/>
  <c r="AE19" i="16"/>
  <c r="AE17" i="16" s="1"/>
  <c r="AE14" i="16" s="1"/>
  <c r="V13" i="16"/>
  <c r="W13" i="16"/>
  <c r="W12" i="16" s="1"/>
  <c r="S13" i="16"/>
  <c r="S12" i="16" s="1"/>
  <c r="O13" i="16"/>
  <c r="O12" i="16" s="1"/>
  <c r="K13" i="16"/>
  <c r="K12" i="16" s="1"/>
  <c r="H13" i="16"/>
  <c r="H12" i="16" s="1"/>
  <c r="T13" i="16"/>
  <c r="T12" i="16" s="1"/>
  <c r="P13" i="16"/>
  <c r="P12" i="16" s="1"/>
  <c r="L13" i="16"/>
  <c r="L12" i="16" s="1"/>
  <c r="X13" i="16"/>
  <c r="X12" i="16" s="1"/>
  <c r="M13" i="16"/>
  <c r="M12" i="16" s="1"/>
  <c r="I13" i="16"/>
  <c r="I12" i="16" s="1"/>
  <c r="Q13" i="16"/>
  <c r="Q12" i="16" s="1"/>
  <c r="AC13" i="16"/>
  <c r="AC12" i="16" s="1"/>
  <c r="AH13" i="16"/>
  <c r="AH12" i="16" s="1"/>
  <c r="N13" i="16"/>
  <c r="N12" i="16" s="1"/>
  <c r="AB13" i="16"/>
  <c r="AD13" i="16"/>
  <c r="AD12" i="16" s="1"/>
  <c r="Y13" i="16" l="1"/>
  <c r="Y12" i="16" s="1"/>
  <c r="AE13" i="16"/>
  <c r="AE12" i="16" s="1"/>
  <c r="AA13" i="16"/>
  <c r="AA12" i="16" s="1"/>
  <c r="U13" i="16"/>
  <c r="U12" i="16" s="1"/>
  <c r="R13" i="16"/>
  <c r="R12" i="16" s="1"/>
  <c r="AG13" i="16"/>
  <c r="AG12" i="16" s="1"/>
  <c r="Z13" i="16"/>
  <c r="Z12" i="16" s="1"/>
  <c r="J13" i="16"/>
  <c r="J12" i="16" s="1"/>
  <c r="V12" i="16"/>
  <c r="AB12" i="16"/>
  <c r="L23" i="17" l="1"/>
  <c r="M10" i="17"/>
  <c r="M9" i="17" l="1"/>
  <c r="L10" i="17"/>
  <c r="L21" i="17"/>
  <c r="M8" i="17"/>
  <c r="N8" i="17" s="1"/>
  <c r="J8" i="17"/>
  <c r="K8" i="17" s="1"/>
  <c r="B8" i="17"/>
  <c r="C8" i="17" s="1"/>
  <c r="D8" i="17" s="1"/>
  <c r="E8" i="17" s="1"/>
  <c r="F8" i="17" s="1"/>
  <c r="G8" i="17" s="1"/>
  <c r="H8" i="17" s="1"/>
  <c r="L9" i="17" l="1"/>
  <c r="R11" i="16"/>
  <c r="S11" i="16" s="1"/>
  <c r="T11" i="16" s="1"/>
  <c r="K11" i="16"/>
  <c r="L11" i="16" s="1"/>
  <c r="M11" i="16" s="1"/>
  <c r="N11" i="16" s="1"/>
  <c r="O11" i="16" s="1"/>
  <c r="P11" i="16" s="1"/>
  <c r="H11" i="16"/>
  <c r="I11" i="16" s="1"/>
  <c r="B11" i="16"/>
  <c r="D11" i="16" s="1"/>
  <c r="E11" i="16" s="1"/>
  <c r="F11" i="16"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AF13" i="16"/>
  <c r="V23" i="17" l="1"/>
  <c r="Y23" i="17" s="1"/>
  <c r="AB23" i="17" s="1"/>
  <c r="AF12" i="16"/>
  <c r="AN12" i="16" s="1"/>
  <c r="AE23" i="17" l="1"/>
  <c r="AB21" i="17"/>
  <c r="AB10" i="17" s="1"/>
  <c r="AI23" i="17"/>
  <c r="V21" i="17"/>
  <c r="U23" i="17"/>
  <c r="AA10" i="17" l="1"/>
  <c r="AA9" i="17" s="1"/>
  <c r="AB9" i="17"/>
  <c r="U21" i="17"/>
  <c r="X21" i="17" s="1"/>
  <c r="X23" i="17"/>
  <c r="V10" i="17"/>
  <c r="Y21" i="17"/>
  <c r="AE21" i="17" s="1"/>
  <c r="U10" i="17" l="1"/>
  <c r="X10" i="17" s="1"/>
  <c r="AD10" i="17" s="1"/>
  <c r="AA23" i="17"/>
  <c r="AA21" i="17" s="1"/>
  <c r="AD21" i="17" s="1"/>
  <c r="V9" i="17"/>
  <c r="Y9" i="17" s="1"/>
  <c r="AE9" i="17" s="1"/>
  <c r="Y10" i="17"/>
  <c r="AE10" i="17" s="1"/>
  <c r="U9" i="17" l="1"/>
  <c r="X9" i="17" s="1"/>
  <c r="AD9" i="17" s="1"/>
  <c r="AD23" i="17"/>
</calcChain>
</file>

<file path=xl/comments1.xml><?xml version="1.0" encoding="utf-8"?>
<comments xmlns="http://schemas.openxmlformats.org/spreadsheetml/2006/main">
  <authors>
    <author>SONGNGOC</author>
  </authors>
  <commentList>
    <comment ref="U84" authorId="0">
      <text>
        <r>
          <rPr>
            <b/>
            <sz val="9"/>
            <color indexed="81"/>
            <rFont val="Tahoma"/>
            <family val="2"/>
            <charset val="163"/>
          </rPr>
          <t>SONGNGOC:</t>
        </r>
        <r>
          <rPr>
            <sz val="9"/>
            <color indexed="81"/>
            <rFont val="Tahoma"/>
            <family val="2"/>
            <charset val="163"/>
          </rPr>
          <t xml:space="preserve">
</t>
        </r>
        <r>
          <rPr>
            <sz val="12"/>
            <color indexed="81"/>
            <rFont val="Tahoma"/>
            <family val="2"/>
            <charset val="163"/>
          </rPr>
          <t>TMĐT được duyệt</t>
        </r>
      </text>
    </comment>
  </commentList>
</comments>
</file>

<file path=xl/sharedStrings.xml><?xml version="1.0" encoding="utf-8"?>
<sst xmlns="http://schemas.openxmlformats.org/spreadsheetml/2006/main" count="2408" uniqueCount="937">
  <si>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</si>
  <si>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</si>
  <si>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</si>
  <si>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</si>
  <si>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</si>
  <si>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</si>
  <si>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</si>
  <si>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</si>
  <si>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</si>
  <si>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</si>
  <si>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</si>
  <si>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</si>
  <si>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</si>
  <si>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</si>
  <si>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</si>
  <si>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</si>
  <si>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</si>
  <si>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</si>
  <si>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</si>
  <si>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</si>
  <si>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</si>
  <si>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</si>
  <si>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</si>
  <si>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</si>
  <si>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</si>
  <si>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</si>
  <si>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</si>
  <si>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</si>
  <si>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</si>
  <si>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</si>
  <si>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</si>
  <si>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</si>
  <si>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</si>
  <si>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</si>
  <si>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</si>
  <si>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</si>
  <si>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</si>
  <si>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</si>
  <si>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</si>
  <si>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</si>
  <si>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</si>
  <si>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</si>
  <si>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</si>
  <si>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</si>
  <si>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</si>
  <si>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</si>
  <si>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</si>
  <si>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</si>
  <si>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</si>
  <si>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</si>
  <si>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</si>
  <si>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</si>
  <si>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</si>
  <si>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</si>
  <si>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</si>
  <si>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</si>
  <si>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</si>
  <si>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</si>
  <si>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</si>
  <si>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</si>
  <si>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</si>
  <si>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</si>
  <si>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</si>
  <si>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</si>
  <si>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</si>
  <si>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</si>
  <si>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</si>
  <si>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</si>
  <si>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</si>
  <si>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</si>
  <si>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</si>
  <si>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</si>
  <si>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</si>
  <si>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</si>
  <si>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</si>
  <si>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</si>
  <si>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</si>
  <si>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</si>
  <si>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</si>
  <si>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</si>
  <si>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</si>
  <si>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</si>
  <si>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</si>
  <si>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</si>
  <si>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</si>
  <si>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</si>
  <si>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</si>
  <si>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</si>
  <si>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</si>
  <si>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</si>
  <si>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</si>
  <si>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</si>
  <si>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</si>
  <si>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</si>
  <si>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</si>
  <si>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</si>
  <si>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</si>
  <si>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</si>
  <si>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</si>
  <si>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</si>
  <si>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</si>
  <si>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</si>
  <si>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</si>
  <si>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</si>
  <si>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</si>
  <si>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</si>
  <si>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</si>
  <si>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</si>
  <si>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</si>
  <si>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</si>
  <si>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</si>
  <si>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</si>
  <si>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</si>
  <si>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</si>
  <si>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</si>
  <si>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</si>
  <si>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</si>
  <si>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</si>
  <si>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</si>
  <si>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</si>
  <si>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</si>
  <si>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</si>
  <si>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</si>
  <si>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</si>
  <si>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</si>
  <si>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</si>
  <si>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</si>
  <si>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</si>
  <si>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</si>
  <si>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</si>
  <si>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</si>
  <si>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</si>
  <si>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</si>
  <si>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</si>
  <si>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</si>
  <si>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</si>
  <si>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</si>
  <si>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</si>
  <si>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</si>
  <si>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</si>
  <si>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</si>
  <si>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</si>
  <si>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</si>
  <si>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</si>
  <si>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</si>
  <si>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</si>
  <si>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</si>
  <si>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</si>
  <si>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</si>
  <si>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</si>
  <si>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</si>
  <si>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</si>
  <si>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</si>
  <si>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</si>
  <si>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</si>
  <si>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</si>
  <si>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</si>
  <si>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</si>
  <si>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</si>
  <si>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</si>
  <si>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</si>
  <si>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</si>
  <si>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</si>
  <si>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</si>
  <si>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</si>
  <si>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</si>
  <si>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</si>
  <si>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</si>
  <si>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</si>
  <si>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</si>
  <si>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</si>
  <si>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</si>
  <si>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</si>
  <si>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</si>
  <si>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</si>
  <si>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</si>
  <si>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</si>
  <si>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</si>
  <si>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</si>
  <si>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</si>
  <si>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</si>
  <si>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</si>
  <si>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</si>
  <si>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</si>
  <si>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</si>
  <si>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</si>
  <si>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</si>
  <si>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</si>
  <si>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</si>
  <si>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</si>
  <si>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</si>
  <si>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</si>
  <si>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</si>
  <si>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</si>
  <si>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</si>
  <si>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</si>
  <si>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</si>
  <si>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</si>
  <si>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</si>
  <si>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</si>
  <si>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</si>
  <si>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</si>
  <si>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</si>
  <si>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</si>
  <si>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</si>
  <si>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</si>
  <si>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</si>
  <si>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</si>
  <si>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</si>
  <si>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</si>
  <si>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</si>
  <si>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</si>
  <si>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</si>
  <si>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</si>
  <si>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</si>
  <si>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</si>
  <si>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</si>
  <si>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</si>
  <si>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</si>
  <si>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</si>
  <si>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</si>
  <si>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</si>
  <si>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</si>
  <si>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</si>
  <si>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</si>
  <si>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</si>
  <si>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</si>
  <si>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</si>
  <si>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</si>
  <si>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</si>
  <si>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</si>
  <si>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</si>
  <si>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</si>
  <si>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</si>
  <si>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</si>
  <si>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</si>
  <si>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</si>
  <si>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</si>
  <si>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</si>
  <si>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</si>
  <si>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</si>
  <si>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</si>
  <si>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</si>
  <si>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</si>
  <si>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</si>
  <si>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</si>
  <si>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</si>
  <si>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</si>
  <si>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</si>
  <si>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</si>
  <si>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</si>
  <si>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</si>
  <si>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</si>
  <si>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</si>
  <si>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</si>
  <si>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</si>
  <si>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</si>
  <si>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</si>
  <si>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</si>
  <si>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</si>
  <si>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</si>
  <si>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</si>
  <si>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</si>
  <si>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</si>
  <si>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</si>
  <si>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</si>
  <si>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</si>
  <si>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</si>
  <si>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</si>
  <si>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</si>
  <si>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</si>
  <si>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</si>
  <si>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</si>
  <si>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</si>
  <si>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</si>
  <si>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</si>
  <si>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</si>
  <si>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</si>
  <si>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Quyết định đầu tư điều chỉnh</t>
  </si>
  <si>
    <t>Số quyết định; ngày, tháng, năm ban hành</t>
  </si>
  <si>
    <t>Kế hoạch</t>
  </si>
  <si>
    <t>Ước thực hiện từ 1/1 năm N đến 31/12 năm N</t>
  </si>
  <si>
    <t>Trong đó: vốn …</t>
  </si>
  <si>
    <t xml:space="preserve">Trong đó: NSTW </t>
  </si>
  <si>
    <t>Thu hồi các khoản vốn ứng trước NSTW</t>
  </si>
  <si>
    <r>
      <t>Thanh toán nợ XDCB</t>
    </r>
    <r>
      <rPr>
        <i/>
        <vertAlign val="superscript"/>
        <sz val="14"/>
        <rFont val="Times New Roman"/>
        <family val="1"/>
      </rPr>
      <t>(4)</t>
    </r>
  </si>
  <si>
    <t>NGÀNH, LĨNH VỰC/ CHƯƠNG TRÌNH …</t>
  </si>
  <si>
    <t>(3)</t>
  </si>
  <si>
    <t>(4)</t>
  </si>
  <si>
    <t>PHÂN LOẠI NHƯ TRÊN</t>
  </si>
  <si>
    <t>(2) Đề nghị báo cáo đầy đủ các nguồn vốn theo quy định tại  khoản 21 Điều 4 Luật Đầu tư công, mỗi nguồn vốn tách ra báo cáo thành một biểu riêng</t>
  </si>
  <si>
    <t>(3) Kế hoạch trung hạn 5 năm giai đoạn chứa năm N+1. Nếu năm N+1 là năm đầu tiên của kế hoạch trung hạn thì lấy dự kiến kế hoạch trung hạn giai đoạn chứa năm N+1</t>
  </si>
  <si>
    <t>Nguồn vốn</t>
  </si>
  <si>
    <t>Thực hiện từ 1/1 năm N đến 30/6 năm N</t>
  </si>
  <si>
    <t>Ước giải ngân từ 1/1 năm N đến hết 31/1 năm N+1</t>
  </si>
  <si>
    <t>Vốn NSNN</t>
  </si>
  <si>
    <t>a)</t>
  </si>
  <si>
    <t>Vốn đầu tư trong cân đối ngân sách địa phương</t>
  </si>
  <si>
    <t>- Đầu tư từ nguồn thu sử dụng đất</t>
  </si>
  <si>
    <t>+ Phân bổ vốn theo dự án</t>
  </si>
  <si>
    <t>+ Vốn điều lệ quỹ hỗ trợ phát triển sử dụng đất</t>
  </si>
  <si>
    <t>- Xổ số kiến thiết</t>
  </si>
  <si>
    <t>- Bội chi ngân sách địa phương</t>
  </si>
  <si>
    <t>b)</t>
  </si>
  <si>
    <t>Vốn ngân sách trung ương</t>
  </si>
  <si>
    <t>7</t>
  </si>
  <si>
    <t>- (1) Năm N là năm đang thực hiện kế hoạch (dựa trên thời điểm báo cáo)</t>
  </si>
  <si>
    <t xml:space="preserve">- (2) Kế hoạch trung hạn 5 năm giai đoạn chứa năm N+1. </t>
  </si>
  <si>
    <t>- (3) Ghi đầy đủ các nguồn vốn đầu tư công theo quy định tại khoản 21 Điều 4 Luật Đầu tư công</t>
  </si>
  <si>
    <t>Kế hoạch trung hạn 5 năm giai đoạn 2016-2020</t>
  </si>
  <si>
    <t>Dự kiến kế hoạch năm 2018</t>
  </si>
  <si>
    <t>Tỉnh Điện Biên</t>
  </si>
  <si>
    <t>Kế hoạch năm trung hạn 5 năm giai đoạn 2016-2020</t>
  </si>
  <si>
    <t>Kế hoạch trung hạn đã giao đến hết năm 2017</t>
  </si>
  <si>
    <t>Nhu cầu kế hoạch năm 2018</t>
  </si>
  <si>
    <t>Dự kiến kế hoạch năm 2018</t>
  </si>
  <si>
    <t>Các dự án hoàn thành, bàn giao, đưa vào sử dụng đến ngày 31/12 năm 2017</t>
  </si>
  <si>
    <t>Các dự án dự kiến hoàn thành năm 2018</t>
  </si>
  <si>
    <t>Các dự án chuyển tiếp hoàn thành sau năm 2018</t>
  </si>
  <si>
    <t>Các dự án khởi công mới năm 2018</t>
  </si>
  <si>
    <t>Chương trình giảm nghèo nhanh bền vững</t>
  </si>
  <si>
    <t>Chương trình 30a (bao gồm cả Chương trình 293)</t>
  </si>
  <si>
    <t>Chương trình 30a</t>
  </si>
  <si>
    <t>Chương trình 293</t>
  </si>
  <si>
    <t>Chương trình 135</t>
  </si>
  <si>
    <t>Đường Phì Nhừ - Phình Giàng - Pú Hồng - Mường Nhà tỉnh Điện Biên</t>
  </si>
  <si>
    <t>Chương trình mục tiêu Tái cơ cấu kinh tế nông nghiệp và phòng chống giảm nhẹ thiên tai, ổn định đời sống dân cư</t>
  </si>
  <si>
    <t>Chương trình theo Quyết định số 1776/QĐ-TTg</t>
  </si>
  <si>
    <t>Dư án đầu tư di chuyển dân cư nơi có nguy cơ sạt lở, lũ ống, lũ quét, đời sống đặc biệt khó khăn thuộc các bản Nậm Bay, Pa Cá đến định cư tại khu Phiêng Xanh</t>
  </si>
  <si>
    <t>Dự án bố trí ổn định dân cư vùng thiên tai bản Hột, xã Mường Đun, huyện Tủa Chùa.</t>
  </si>
  <si>
    <t>Chương trình mục tiêu cấp điện nông thôn, miền núi và hải đảo</t>
  </si>
  <si>
    <t xml:space="preserve"> Dự án cấp điện nông thôn từ lưới điện quốc gia tỉnh Điện Biên giai đoạn 2014- 2020 </t>
  </si>
  <si>
    <t xml:space="preserve"> Đường Tây Trang-Bản Pa Thơm</t>
  </si>
  <si>
    <t xml:space="preserve">Chương trình mục tiêu Phát triển văn hóa </t>
  </si>
  <si>
    <t>(5)</t>
  </si>
  <si>
    <t>Bảo tàng chiến thắng Điện Biên Phủ giai đoạn II</t>
  </si>
  <si>
    <t>Chương trình mục tiêu Quốc phòng an ninh trên địa bàn trọng điểm</t>
  </si>
  <si>
    <t>Đường Na Phay - Huổi Chanh -Bản Gia Phú A,B xã Mường Nhà (đường ra biên giới)</t>
  </si>
  <si>
    <t>Chương trình đô thị miền núi phía Bắc - thành phố Điện Biên Phủ, giai đoạn 2015-2016 (DB01)</t>
  </si>
  <si>
    <t>Dự án thu gom và xử lý nước thải  TP ĐBP</t>
  </si>
  <si>
    <t>Dự án Giảm nghèo các tỉnh miền núi phía bắc giai đoạn 2, tỉnh Điện Biên</t>
  </si>
  <si>
    <t>Chương trình đô thị miền núi phía Bắc - thành phố Điện Biên Phủ, giai đoạn 2017-2020 (DB02)</t>
  </si>
  <si>
    <t>Trong đó: vốn NSTW</t>
  </si>
  <si>
    <t>CHƯƠNG TRÌNH MỤC TIÊU</t>
  </si>
  <si>
    <t>Chương trình mục tiêu Phát triển kinh tế - xã hội các vùng</t>
  </si>
  <si>
    <t xml:space="preserve"> Đoạn Phì Nhừ - Phình Giàng (GĐ I)</t>
  </si>
  <si>
    <t>Tái định cư các hộ dân, chỉnh trị dòng chảy suối Nậm Pồ và san ủi mặt bằng khu trung tâm, huyện Nậm Pồ</t>
  </si>
  <si>
    <t>Đường nội thị trục 27m và khu tái định cư thị trấn Mường Ảng GĐI, huyện Mường Ảng</t>
  </si>
  <si>
    <t>Kho lưu trữ chuyên dụng tỉnh Điện Biên</t>
  </si>
  <si>
    <t>DA Nhà máy nước TT huyện Mường Ảng và TT huyện Nậm Pồ</t>
  </si>
  <si>
    <t>San ủi mặt bằng, đường nội thị trung tâm huyện lỵ Nậm Pồ</t>
  </si>
  <si>
    <t>Đường liên huyện Hua Ná - Pá Liếng (xã Ẳng Cang, H. Mường Ảng) đi Lọng Khẩu Cắm (xã Mường Phăng, H. Điện Biên).</t>
  </si>
  <si>
    <t>Đoạn đầu đường dân sinh Đèo Gió - Vàng Chua đến Km 2 đường Trung Thu - Lao Sả Phình</t>
  </si>
  <si>
    <t>Bệnh viện đa khoa huyện Nậm Pồ</t>
  </si>
  <si>
    <t>6</t>
  </si>
  <si>
    <t>8</t>
  </si>
  <si>
    <t>9</t>
  </si>
  <si>
    <t>402/QĐ-UBND
30/3/2016</t>
  </si>
  <si>
    <t>341/QĐ-UBND
19/4/2011</t>
  </si>
  <si>
    <t>1347/QĐ-UBND ngày 28/10/2016</t>
  </si>
  <si>
    <t>1353/QĐ-UBND, 28/10/2016</t>
  </si>
  <si>
    <t>406/QĐ-UBND ngày 30/3/2016</t>
  </si>
  <si>
    <t>1340/QĐ-UBND ngày 28/10/2016</t>
  </si>
  <si>
    <t>1372/QĐ-UBND, 28/10/2016</t>
  </si>
  <si>
    <t xml:space="preserve"> Chương trình mục tiêu Phát triển lâm nghiệp bền vững</t>
  </si>
  <si>
    <t xml:space="preserve">Bảo vệ và phát triển rừng
</t>
  </si>
  <si>
    <t>Dự án trồng cây phân tán tỉnh Điện Biên giai đoạn 2011 - 2020</t>
  </si>
  <si>
    <t>Hỗ trợ trồng rừng sản xuất</t>
  </si>
  <si>
    <t>1050/QĐ-UBND ngày 19/11/2012; 1055/QĐ-UBND ngày 21/11/2012; 1092, 1093/QĐ-UBND ngày 30/11/2012; 1170, 1171, 1172, 1173, 1174/QĐ-UBND ngày 14/12/2012); 1327/QĐ-UBND ngày 04/12/2015</t>
  </si>
  <si>
    <t>97/QĐ-UBND
18/2/2014</t>
  </si>
  <si>
    <t>1124, 1127, 1132, 1135, 1138 ngày 15/11/2011</t>
  </si>
  <si>
    <t>Dự án bố trí dân cư vùng có nguy cơ sạt lở, lũ quét, đặc biệt khó khăn bản Hua Mức 1, Hua Mức 2, Pu Si 2 đến định cư tại bản Hua Mức 2, xã Mường Mùn, huyện Tuần Giáo</t>
  </si>
  <si>
    <t>Phương án bố trí dân cư vùng có nguy cơ sạt lở, lũ quét, ĐBKK các bản Suối Lư I, Suối Lư II, Suối Lư III, đến định cư tại khu vực Huổi Po, xã Keo Lôm, huyện Điện Biên Đông</t>
  </si>
  <si>
    <t>484/QĐ-UBND 
 24/5/2011; 310/QĐ-UBND 
 20/4/2015</t>
  </si>
  <si>
    <t>485/QĐ-UBND
24/5/2011; 311/QĐ-UBND 
 20/4/2015</t>
  </si>
  <si>
    <t>189/QĐ-UBND 10/10/2014</t>
  </si>
  <si>
    <t>151/QĐ-UBND 14/02/2015</t>
  </si>
  <si>
    <t>802-22/10/2014</t>
  </si>
  <si>
    <t>Chương trình mục tiêu hỗ trợ đầu tư hạ tầng khu kinh tế cửa khẩu, khu công nghệ cao, khu công nghiệp và cụm công nghiệp, khu nông nghiệp ứng dụng công nghệ cao</t>
  </si>
  <si>
    <t xml:space="preserve"> 837-30/10/2014</t>
  </si>
  <si>
    <t>Chương trình mục tiêu Đầu tư phát triển hệ thống y tế địa phương</t>
  </si>
  <si>
    <t>Cải tạo nâng cấp BVĐK tỉnh giai đoạn II (từ 300 lên 500 GB)</t>
  </si>
  <si>
    <t>903/QĐ-UBND 08/9/2011</t>
  </si>
  <si>
    <t>VIII</t>
  </si>
  <si>
    <t>1148/QĐ-UBND 30/10/2015</t>
  </si>
  <si>
    <t>Bố trí vốn để hoàn ứng</t>
  </si>
  <si>
    <t xml:space="preserve"> Đường Quảng Lâm - Na Cô Sa</t>
  </si>
  <si>
    <t>Kè bảo vệ bờ suối khu vực Mốc 14 - Biên giới Việt trung - bản Tả Long San, xã Sen Thượng, huyện Mường Nhé</t>
  </si>
  <si>
    <t>IX</t>
  </si>
  <si>
    <t>01-04/1/2010; 1367-12/11/2010' 833-7/9/2013</t>
  </si>
  <si>
    <t>1214/QĐ-UBND, 28/9/2010</t>
  </si>
  <si>
    <t>CHƯƠNG TRÌNH MỤC TIÊU QUỐC GIA</t>
  </si>
  <si>
    <t>Vốn Chương trình mục tiêu</t>
  </si>
  <si>
    <t>Vốn Chương trình mục tiêu quốc gia</t>
  </si>
  <si>
    <t xml:space="preserve">Chương trình mục tiêu Hỗ trợ đối ứng ODA cho địa phương </t>
  </si>
  <si>
    <t>Bố trí cho các dự án hoàn ứng</t>
  </si>
  <si>
    <t>Các dự án hoàn thành, bàn giao, đưa vào sử dụng trước ngày 31/12/2016</t>
  </si>
  <si>
    <t>- Dự án Giảm nghèo tỉnh ĐB giai đoạn 2010-2015</t>
  </si>
  <si>
    <t>- Đường Rạng Đông - Ta Ma</t>
  </si>
  <si>
    <t>- Đường Ma Thì Hồ - Chà Tở</t>
  </si>
  <si>
    <t>- Đường Phiêng Pi - Trại Phong</t>
  </si>
  <si>
    <t>- Cấp nước TT Điện Biên Đông</t>
  </si>
  <si>
    <t>- TT Đào tạo và PT Cộng đồng huyện TG</t>
  </si>
  <si>
    <t>1496/QĐ-UBND  17/10/2008; 1640, 11/9/2009</t>
  </si>
  <si>
    <t>1057/QĐ-UBND 31/8/2010;
65/QĐ-UBND
01/2/2013</t>
  </si>
  <si>
    <t>1341/QĐ-UBND 5/11/2010;
462/QĐ-UBND 6/6/2012</t>
  </si>
  <si>
    <t>219/QĐ-UBND  25/2/2010</t>
  </si>
  <si>
    <t>1295/QĐ-UBND 15/10/2010</t>
  </si>
  <si>
    <t>562/QĐ-UBND 12/5/2010; 343/QĐ-UBND 16/5/2014</t>
  </si>
  <si>
    <t>1341/QĐ-UBND 5/11/2010</t>
  </si>
  <si>
    <t xml:space="preserve">Chương trình đô thị miền núi phía Bắc - thành phố Điện Biên Phủ, </t>
  </si>
  <si>
    <t>156/QĐ-UBND 14/02/2015</t>
  </si>
  <si>
    <t>1186/QĐ-UBND 30/10/2015</t>
  </si>
  <si>
    <t>- Dự án đường Chà Tở - Mường Tùng</t>
  </si>
  <si>
    <t>240/QĐ-UBND 02/3/2010</t>
  </si>
  <si>
    <t>230/QĐ-UBND  27/2/2010</t>
  </si>
  <si>
    <t>X</t>
  </si>
  <si>
    <t>- Vốn đầu tư trong cân đối theo tiêu chí, định mức</t>
  </si>
  <si>
    <t>Chương trình mục tiêu quốc gia xây dựng nông thôn mới</t>
  </si>
  <si>
    <t>- Chương trình 30a</t>
  </si>
  <si>
    <t>- Chương trình 293</t>
  </si>
  <si>
    <t>- Bố trí hoàn vốn ứng từ 2009 (Chương trình 30a, Chương trình 293)</t>
  </si>
  <si>
    <t>2018-2020</t>
  </si>
  <si>
    <t>Huyện Mường Chà</t>
  </si>
  <si>
    <t>Trường Tiểu học Nậm He</t>
  </si>
  <si>
    <t>Thuỷ lợi Lùng Thàng</t>
  </si>
  <si>
    <t>NC Thuỷ Lợi Sa Lông 2</t>
  </si>
  <si>
    <t>Trạm y tế xã Na Sang</t>
  </si>
  <si>
    <t>Công trình NSH bản Ka Dí Nhè</t>
  </si>
  <si>
    <t>Huyện Tuần Giáo</t>
  </si>
  <si>
    <t>Sửa chữa đường Mường Khong- bản Hua Sát</t>
  </si>
  <si>
    <t>HUYỆN TỦA CHÙA</t>
  </si>
  <si>
    <t>Hỗ trợ sản xuất, tạo việc làm tăng thu nhập</t>
  </si>
  <si>
    <t>Đầu tư cơ sở hạ tầng</t>
  </si>
  <si>
    <t>Tuyến C3 đi Trung Thu tại Km6 Thôn 2 rẽ đi Háng Pàng</t>
  </si>
  <si>
    <t>Trạm Y tế xã Sính Phình</t>
  </si>
  <si>
    <t>Nhà Văn hóa xã Tủa Thàng</t>
  </si>
  <si>
    <t>Nhà Văn hóa xã Tả Phìn</t>
  </si>
  <si>
    <t>Nhà Văn hóa xã Lao Xả Phình</t>
  </si>
  <si>
    <t>Nhà Văn hóa xã Sín Chải</t>
  </si>
  <si>
    <t>Đường dân sinh ra khu sản xuất đấu nối đoạn đường dân sinh Đông Phi II - Háng Tơ Mang xã Mường Báng</t>
  </si>
  <si>
    <t>Tuyến Đèo Gió - Bản phô km 15 vào Háng Mù Tỷ</t>
  </si>
  <si>
    <t>Tuyến Xá Nhè - Pàng Nhang - Sông A</t>
  </si>
  <si>
    <t>Thủy nông Na Ỏm</t>
  </si>
  <si>
    <t>Đầu tư Cơ sở hạ tầng</t>
  </si>
  <si>
    <t>Trạm Y tế Keo Lôm</t>
  </si>
  <si>
    <t>Trạm Y tế Tìa Dình</t>
  </si>
  <si>
    <t>Trạm y tế xã Luân Giói</t>
  </si>
  <si>
    <t>Đường Nậm Ngám - Pu Nhi A,B,C,D xã Pu Nhi đến bản Sư Lư 1,2,3,4,5 xã Na Son</t>
  </si>
  <si>
    <t>HUYỆN MƯỜNG NHÉ</t>
  </si>
  <si>
    <t>Đường Nậm Pố - Nậm Vì</t>
  </si>
  <si>
    <t>Đường Nậm Vì - Nậm Sin</t>
  </si>
  <si>
    <t>Nước sinh hoạt bản Cây Sổ xã Nậm Vì</t>
  </si>
  <si>
    <t>HUYỆN MƯỜNG ẢNG</t>
  </si>
  <si>
    <t>Hỗ trợ sản xuất tạo việc làm tăng thu nhập</t>
  </si>
  <si>
    <t>Đầu tư xây dựng cơ sở hạ tầng</t>
  </si>
  <si>
    <t>Đường dân sinh bản Thẩm Chẩu, xã Xuân Lao</t>
  </si>
  <si>
    <t>Đường dân sinh liên bản Xôm-bản Pọng-Nậm Pọng, Mường Đăng</t>
  </si>
  <si>
    <t>Nâng cấp đường dân sinh bản Thái, xã Mường Đăng (Đoạn đỉnh đèo Tằng Quái - Bản Thái)</t>
  </si>
  <si>
    <t>Trường mầm non xã Ẳng Nưa</t>
  </si>
  <si>
    <t>Nâng cấp đường dân sinh bản Thái - bản Xôm, xã Mường Đăng</t>
  </si>
  <si>
    <t>Nhà văn hóa xã Nặm Lịch</t>
  </si>
  <si>
    <t>Đường dân sinh bản Pú Tỉu, xã Ẳng Tở</t>
  </si>
  <si>
    <t>Nâng cấp đường bản Nhộp - Chùa Sấu, xã Mường Lạn</t>
  </si>
  <si>
    <t>Nhà văn hóa Mường Lạn</t>
  </si>
  <si>
    <t>HUYỆN NẬM PỒ</t>
  </si>
  <si>
    <t>Trung tâm dạy nghề và giới thiệu việc làm huyện</t>
  </si>
  <si>
    <t>Nâng cấp đường vào bản Vàng Xôn 1, 2 xã Nậm Khăn</t>
  </si>
  <si>
    <t>XD mới thủy lợi Nà Liềng xã Nà Hỳ</t>
  </si>
  <si>
    <t>Đường đi bản Nậm Ngà 2 (Nhóm 2) xã Nậm Chua, huyện Nậm Pồ</t>
  </si>
  <si>
    <t>Trong đó: vốn CTr 30a</t>
  </si>
  <si>
    <t>Bố trí hoàn vốn ứng từ năm 2009</t>
  </si>
  <si>
    <t>Vốn thực hiện dự án</t>
  </si>
  <si>
    <t>Chương trình giảm nghèo nhanh và bền vững theo NQ 30a/CP</t>
  </si>
  <si>
    <t>HT</t>
  </si>
  <si>
    <t>TC</t>
  </si>
  <si>
    <t>KCM</t>
  </si>
  <si>
    <t>CBĐT</t>
  </si>
  <si>
    <t>355/QĐ-UBND 28/3/2016</t>
  </si>
  <si>
    <t>356/QĐ-UBND 28/3/2016</t>
  </si>
  <si>
    <t>357/QĐ-UBND 28/3/2016</t>
  </si>
  <si>
    <t>366/QĐ-UBND 28/3/2016</t>
  </si>
  <si>
    <t>369/QĐ-UBND 29/3/2016</t>
  </si>
  <si>
    <t>371/QĐ-UBND 27/3/2012</t>
  </si>
  <si>
    <t>344/QĐ-UBND  19/4/2011</t>
  </si>
  <si>
    <t xml:space="preserve">Trường tiểu học Mường Luân </t>
  </si>
  <si>
    <t xml:space="preserve">Trường trung học cơ sở bán trú Phì Nhừ </t>
  </si>
  <si>
    <t>Nhà Văn hóa xã Phì Nhừ</t>
  </si>
  <si>
    <t>Nhà Văn hóa xã Luân Giói</t>
  </si>
  <si>
    <t>1878/QĐ-UBND 20/10/2009</t>
  </si>
  <si>
    <t>1103/QĐ-UBND 31/12/2014</t>
  </si>
  <si>
    <t>118/QĐ-UBND 9/2/2015</t>
  </si>
  <si>
    <t>Nhà văn hóa xã Búng Lao</t>
  </si>
  <si>
    <t>Nâng cấp đường bản Nhộp - Chùa Sấu, xã Mường Lạn (GĐII: KCH mặt đường)</t>
  </si>
  <si>
    <r>
      <t xml:space="preserve">Trong đó: </t>
    </r>
    <r>
      <rPr>
        <sz val="14"/>
        <rFont val="Times New Roman"/>
        <family val="1"/>
        <charset val="163"/>
      </rPr>
      <t>Vốn NSTW</t>
    </r>
  </si>
  <si>
    <t>Chương trình mục tiêu quốc gia giảm nghèo bền vững</t>
  </si>
  <si>
    <t xml:space="preserve"> 211-23/2/2016</t>
  </si>
  <si>
    <t xml:space="preserve"> 436-30/3/2016</t>
  </si>
  <si>
    <t xml:space="preserve"> 435-30/3/2016</t>
  </si>
  <si>
    <t xml:space="preserve"> 601-29/4/2016</t>
  </si>
  <si>
    <t xml:space="preserve"> 752-3/6/2016</t>
  </si>
  <si>
    <t>Thuỷ nông Ích Co Mạ</t>
  </si>
  <si>
    <t>Huyện Mường Ảng</t>
  </si>
  <si>
    <t>Huyện Tủa Chùa</t>
  </si>
  <si>
    <t>Huyện Điện Biên</t>
  </si>
  <si>
    <t>Huyện Điện Biên Đông</t>
  </si>
  <si>
    <t>Huyện Mường Nhé</t>
  </si>
  <si>
    <t>Huyện Nậm Pồ</t>
  </si>
  <si>
    <t>Thị xã Mường Lay</t>
  </si>
  <si>
    <t>Thành phố Điện Biên Phủ</t>
  </si>
  <si>
    <t>Huyện Tủa Chùa</t>
  </si>
  <si>
    <t>Huyện Tuần Giáo</t>
  </si>
  <si>
    <t>Huyện Mường Ảng</t>
  </si>
  <si>
    <t>Huyện Mường Chà</t>
  </si>
  <si>
    <t>Huyện Nậm Pồ</t>
  </si>
  <si>
    <t>Huyện Mường Nhé</t>
  </si>
  <si>
    <t>Huyện Điện Biên</t>
  </si>
  <si>
    <t>Huyện Điện Biên Đông</t>
  </si>
  <si>
    <t>Thị xã Mường Lay</t>
  </si>
  <si>
    <t>Vốn TPCP dự án giao thông</t>
  </si>
  <si>
    <t>Dự án đầu tư xây dựng Đường Na Sang (Km146+200/QL.12) - TT. xã Huổi Mí - Nậm Mức (Km452+300/QL.6) - Thị trấn Tủa Chùa - Huổi Lóng, tỉnh Điện Biên (Phân đoạn  TT. Tủa Chùa - Nậm Mức  - Huổi Mí)</t>
  </si>
  <si>
    <t>QĐ số 591/QĐ-UBND ngày 29/6/2017</t>
  </si>
  <si>
    <t>Trong đó: vốn TPCP</t>
  </si>
  <si>
    <t>Vốn TPCP Dự án tái định cư thủy điện Sơn La</t>
  </si>
  <si>
    <t>Dự án di dân tái định cư thủy điện Sơn La</t>
  </si>
  <si>
    <t>QĐ 2009/QĐ-TTg ngày 04/11/20131 VB 10122/VPCPKTTH ngày 02/12/2015</t>
  </si>
  <si>
    <t>NSH bản Ten Cá</t>
  </si>
  <si>
    <t>Sửa chữa đường bản Bó - bản Nôm - bản Chăn</t>
  </si>
  <si>
    <t xml:space="preserve">Thủy lợi bản Hốc </t>
  </si>
  <si>
    <t>Thủy lợi Nà Đén (Nà Sái)</t>
  </si>
  <si>
    <t>Thủy lợi bản Thín B</t>
  </si>
  <si>
    <t>Thủy lợi Nậm Chăn</t>
  </si>
  <si>
    <t>Trường THCS Khong Hin</t>
  </si>
  <si>
    <t xml:space="preserve"> Trạm y tế xã Nà Tòng</t>
  </si>
  <si>
    <t>NSH trung tâm xã Chiềng Đông</t>
  </si>
  <si>
    <t>10</t>
  </si>
  <si>
    <t>11</t>
  </si>
  <si>
    <t>2016-2017</t>
  </si>
  <si>
    <t>Mường Ảng</t>
  </si>
  <si>
    <t>Nậm Pồ</t>
  </si>
  <si>
    <t xml:space="preserve"> Vốn TPCP giai đoạn 2017-2020-Chương trình KCH trường lớp học mầm non, tiểu học </t>
  </si>
  <si>
    <t xml:space="preserve"> Vốn dự phòng 10%</t>
  </si>
  <si>
    <t xml:space="preserve"> Vốn phân bổ 90%</t>
  </si>
  <si>
    <t>Vốn TPCP cho các dự án giáo dục</t>
  </si>
  <si>
    <t>Bảo tồn tôn tạo khu trung tâm đề kháng Hin Lam</t>
  </si>
  <si>
    <t>528/QĐ-UBND ngày 17/5/2006</t>
  </si>
  <si>
    <t>Kế hoạch năm 2017</t>
  </si>
  <si>
    <t>Kế hoạch năm 2017 được giao</t>
  </si>
  <si>
    <t>Giải ngân kế hoạch năm 2017 từ 1/1/2017 đến ngày 30/9/2017</t>
  </si>
  <si>
    <t>Lũy kế vốn đã bố trí đến hết kế hoạch năm 2017</t>
  </si>
  <si>
    <t>2017-2020</t>
  </si>
  <si>
    <t>2016-2024</t>
  </si>
  <si>
    <t xml:space="preserve"> 16-20</t>
  </si>
  <si>
    <t>ĐBĐ</t>
  </si>
  <si>
    <t>huyện Điện Biên</t>
  </si>
  <si>
    <t>Nậm Pồ -Mường Ảng</t>
  </si>
  <si>
    <t>2018-2022</t>
  </si>
  <si>
    <t>Tủa chùa</t>
  </si>
  <si>
    <t>Tuần Giáo</t>
  </si>
  <si>
    <t>106 hộ</t>
  </si>
  <si>
    <t>2011-2015</t>
  </si>
  <si>
    <t>H.TG</t>
  </si>
  <si>
    <t>67 hộ</t>
  </si>
  <si>
    <t>2011 - 2015</t>
  </si>
  <si>
    <t>Toàn tỉnh</t>
  </si>
  <si>
    <t>12.287 hộ</t>
  </si>
  <si>
    <t xml:space="preserve"> 15-20</t>
  </si>
  <si>
    <t>Điện Biên</t>
  </si>
  <si>
    <t>29km</t>
  </si>
  <si>
    <t xml:space="preserve"> 15-19</t>
  </si>
  <si>
    <t>TP ĐBP</t>
  </si>
  <si>
    <t>300-500 GB</t>
  </si>
  <si>
    <t>2018-2023</t>
  </si>
  <si>
    <t>TPĐBP</t>
  </si>
  <si>
    <t>2012-2016</t>
  </si>
  <si>
    <t>huyện ĐB</t>
  </si>
  <si>
    <t>31km</t>
  </si>
  <si>
    <t>2016-2020</t>
  </si>
  <si>
    <t>Biểu mẫu số I.b</t>
  </si>
  <si>
    <t>Kế hoạch năm 2016</t>
  </si>
  <si>
    <t>Các dự án hoàn thành, bàn giao, đưa vào sử dụng trước ngày 31/12/2017</t>
  </si>
  <si>
    <t>Hỗ trợ người có công với cách mạng về nhà ở theo Quyết định số 22/2013/QĐ-TTg</t>
  </si>
  <si>
    <t>3.1</t>
  </si>
  <si>
    <t>3.2</t>
  </si>
  <si>
    <t>3.2.1</t>
  </si>
  <si>
    <t>3.2.2</t>
  </si>
  <si>
    <t>Vốn đầu tư cho các dự án từ nguồn vốn trái phiếu Chính phủ</t>
  </si>
  <si>
    <t>TT dứt điểm vốn NSTW</t>
  </si>
  <si>
    <t>KH 2017, đã bố trí vốn NSĐP 12 tỷ đồng, KCM năm 2017 (QĐ số 1551/QĐ-UBND tỉnh ngày 16/12/2016)</t>
  </si>
  <si>
    <t>CHI TIẾT TÌNH HÌNH THỰC HIỆN KẾ HOẠCH ĐẦU TƯ VỐN TRÁI PHIẾU CHÍNH PHỦ NĂM 2017 VÀ DỰ KIẾN KẾ HOẠCH NĂM 2018</t>
  </si>
  <si>
    <t>Biểu mẫu số II.b</t>
  </si>
  <si>
    <t>Năm 2017</t>
  </si>
  <si>
    <t>Giải ngân kế hoạch năm 2017 từ 01/01/2017 đến ngày 30/9/2017</t>
  </si>
  <si>
    <t>Giải ngân kế hoạch năm 2016 từ 01/01/2016 đến ngày 30/9/2017</t>
  </si>
  <si>
    <t xml:space="preserve"> Mường Tùng</t>
  </si>
  <si>
    <t>8 phòng học</t>
  </si>
  <si>
    <t>2017-2018</t>
  </si>
  <si>
    <t>Pa Ham</t>
  </si>
  <si>
    <t>20 ha</t>
  </si>
  <si>
    <t>2017-2019</t>
  </si>
  <si>
    <t xml:space="preserve"> Sa Lông</t>
  </si>
  <si>
    <t>10ha</t>
  </si>
  <si>
    <t xml:space="preserve"> Na Sang</t>
  </si>
  <si>
    <t>10 ph</t>
  </si>
  <si>
    <t xml:space="preserve"> Huổi lèng</t>
  </si>
  <si>
    <t>43 hộ</t>
  </si>
  <si>
    <t>50 ha</t>
  </si>
  <si>
    <t>Đường Sa Lông 2 - Sa Lông 3</t>
  </si>
  <si>
    <t>Sa Lông</t>
  </si>
  <si>
    <t>Đường đi bản Huổi Điết - bản Nậm Biền - bản Đáu Đanh, xã Mường Tùng, huyện Mường Chà</t>
  </si>
  <si>
    <t>Trong đó: NSTW</t>
  </si>
  <si>
    <t>956/QĐ-UBND ngày 23/10/2017</t>
  </si>
  <si>
    <t>M.Nhé</t>
  </si>
  <si>
    <t>M.Chà - Tủa Chùa</t>
  </si>
  <si>
    <t>CÁC CHƯƠNG TRÌNH MỤC TIÊU QUỐC GIA</t>
  </si>
  <si>
    <t>Các dự án KCM năm 2018</t>
  </si>
  <si>
    <t>434 30/3/2016</t>
  </si>
  <si>
    <t>Các dự án chuẩn bị đầu tư 2018</t>
  </si>
  <si>
    <t>Vốn chưa phân bổ</t>
  </si>
  <si>
    <t>TỔNG CỘNG</t>
  </si>
  <si>
    <t>Mường Báng</t>
  </si>
  <si>
    <t>6,3km</t>
  </si>
  <si>
    <t>Trung Thu</t>
  </si>
  <si>
    <t>2,734km</t>
  </si>
  <si>
    <t>Xá Nhè</t>
  </si>
  <si>
    <t>3,966km</t>
  </si>
  <si>
    <t>Tuyến Páo Tỉnh Làng 2- Tà Tàu xã Tả Sìn Thàng</t>
  </si>
  <si>
    <t>Tả Sìn Thàng</t>
  </si>
  <si>
    <t>3,8km</t>
  </si>
  <si>
    <t>Mường Đun</t>
  </si>
  <si>
    <t>10,5ha</t>
  </si>
  <si>
    <t>Sính Phình</t>
  </si>
  <si>
    <t>Tủa Thàng</t>
  </si>
  <si>
    <t>Tả Phìn</t>
  </si>
  <si>
    <t>Lao Xả Phình</t>
  </si>
  <si>
    <t>Sín Chải</t>
  </si>
  <si>
    <t>Nhà văn hóa xã Mường Báng</t>
  </si>
  <si>
    <t>Tuyến đường Sính Phình - Trung Thu - Lao Xả Phình - Tả Sìn Thàng (Từ thôn 1 đi thôn Đề Hái, xã Sính Phình)</t>
  </si>
  <si>
    <t>Tuyến đường Sính Phình - Trung Thu - Lao Xả Phình - Tả Sìn Thàng (Từ thôn Đề Hái đi thôn Nhè Sua Háng xã Trung Thu)</t>
  </si>
  <si>
    <t>HUYỆN ĐIỆN BIÊN ĐÔNG</t>
  </si>
  <si>
    <t>A.1</t>
  </si>
  <si>
    <t>A.2</t>
  </si>
  <si>
    <t>A.2.1</t>
  </si>
  <si>
    <t>A.2.2</t>
  </si>
  <si>
    <t>I.1</t>
  </si>
  <si>
    <t>I.2</t>
  </si>
  <si>
    <t>14,86 km</t>
  </si>
  <si>
    <t>2014-2016</t>
  </si>
  <si>
    <t>12 km</t>
  </si>
  <si>
    <t>18,16 km</t>
  </si>
  <si>
    <t>2011-2013</t>
  </si>
  <si>
    <t>CIII
2 tầng</t>
  </si>
  <si>
    <t>Nhà Văn hóa xã Háng Lìa</t>
  </si>
  <si>
    <t>Nhà Văn hóa xã Chiềng Sơ</t>
  </si>
  <si>
    <t>3000 ha</t>
  </si>
  <si>
    <t>10km</t>
  </si>
  <si>
    <t>150 người</t>
  </si>
  <si>
    <t>Nước sinh hoạt bản Huổi Pinh, xã Mường Toong</t>
  </si>
  <si>
    <t>250 người</t>
  </si>
  <si>
    <t>Nước sinh hoạt bản Pa Ma, xã Sen Thượng</t>
  </si>
  <si>
    <t>110 người</t>
  </si>
  <si>
    <t>Thủy lợi Nà Mường, xã Mường Toong</t>
  </si>
  <si>
    <t>17 ha</t>
  </si>
  <si>
    <t>Nước sinh hoạt bản Tả Ko Ky, xã Sín Thầu</t>
  </si>
  <si>
    <t xml:space="preserve">120 người </t>
  </si>
  <si>
    <t>Nâng cấp nước sinh hoạt bản Huổi Lếch, xã Huổi Lếch</t>
  </si>
  <si>
    <t>350 người</t>
  </si>
  <si>
    <t>Đường Ngã Ba - Noong Lũm, xã Mường Toong</t>
  </si>
  <si>
    <t>1,5km</t>
  </si>
  <si>
    <t>Nâng cấp thủy lợi Huổi Lếch, xã Huổi Lếch</t>
  </si>
  <si>
    <t>7 ha</t>
  </si>
  <si>
    <t>Đường Huổi Hốc - Chuyên Gia, xã Nậm Kè</t>
  </si>
  <si>
    <t>5 km</t>
  </si>
  <si>
    <t>2016-2019</t>
  </si>
  <si>
    <t>15 km</t>
  </si>
  <si>
    <t>L= 1,324km</t>
  </si>
  <si>
    <t>Cấp IV, 01 tầng;</t>
  </si>
  <si>
    <t>L=7km</t>
  </si>
  <si>
    <t>L=6km</t>
  </si>
  <si>
    <t>Đường dân sinh bản Hua Ná - Pú Khớ, xã Ẳng Cang</t>
  </si>
  <si>
    <t>Đường Huổi Hâu - Huổi Lụ 2 xã Nà Khoa (nay là Đường Huổi Hâu xã Nà Khoa - Huổi Lụ 2 xã Nậm Nhừ)</t>
  </si>
  <si>
    <t>8,4km</t>
  </si>
  <si>
    <t>541,35m2</t>
  </si>
  <si>
    <t>4,7km đg cấp C</t>
  </si>
  <si>
    <t>xã Nà Hỳ</t>
  </si>
  <si>
    <t>1876,6m</t>
  </si>
  <si>
    <t>xã Nậm Chua</t>
  </si>
  <si>
    <t>dự kiến 7km</t>
  </si>
  <si>
    <t>Đường BT vào bản Nà Khuyết xã Chà Cang</t>
  </si>
  <si>
    <t>Xã Chà Cang</t>
  </si>
  <si>
    <t>Đường đi bản Huổi Hoi, xã Nà Hỳ</t>
  </si>
  <si>
    <t>Xã Nà Hỳ</t>
  </si>
  <si>
    <t>I.3</t>
  </si>
  <si>
    <t>I.4</t>
  </si>
  <si>
    <t>I.5</t>
  </si>
  <si>
    <t>Sxd = 363,8m2;</t>
  </si>
  <si>
    <t>ok</t>
  </si>
  <si>
    <t>Đường Keo Lôm - Săm Măn (GĐ1)</t>
  </si>
  <si>
    <t>865/QĐ-UBND
15/7/2010; 980/QĐ-UBND 26/10/2017</t>
  </si>
  <si>
    <t>389/QĐ-UBND 30/3/2016</t>
  </si>
  <si>
    <t>388/QĐ-UBND 30/3/2016</t>
  </si>
  <si>
    <t>Dự án chuẩn bị đầu tư</t>
  </si>
  <si>
    <t>17-19</t>
  </si>
  <si>
    <t>981/QĐ-UBND 26/10/2017</t>
  </si>
  <si>
    <t>hết trung hạn</t>
  </si>
  <si>
    <t>15-18</t>
  </si>
  <si>
    <t>16-19</t>
  </si>
  <si>
    <t>18-20</t>
  </si>
  <si>
    <t xml:space="preserve"> L=12km</t>
  </si>
  <si>
    <t>L=3km</t>
  </si>
  <si>
    <t>2010-2017</t>
  </si>
  <si>
    <t>Đường Keo Lôm - Săm Măn (GĐ II)</t>
  </si>
  <si>
    <t>HTSX</t>
  </si>
  <si>
    <t xml:space="preserve"> Mầm non Nậm Kè</t>
  </si>
  <si>
    <t xml:space="preserve"> Mầm non Mường Toong</t>
  </si>
  <si>
    <t xml:space="preserve"> Mầm non Sín Thầu</t>
  </si>
  <si>
    <t>Mầm non Si Pa Phìn</t>
  </si>
  <si>
    <t xml:space="preserve"> Mầm non Chà Nưa</t>
  </si>
  <si>
    <t xml:space="preserve"> Mầm non Nậm Khăn</t>
  </si>
  <si>
    <t xml:space="preserve"> Mầm non Nà Khoa</t>
  </si>
  <si>
    <t xml:space="preserve"> Mầm non Chà Cang</t>
  </si>
  <si>
    <t xml:space="preserve"> Mầm non Na Cô Sa</t>
  </si>
  <si>
    <t xml:space="preserve"> Mầm non Chà Tở</t>
  </si>
  <si>
    <t xml:space="preserve"> Mầm non Phìn Hồ</t>
  </si>
  <si>
    <t>12</t>
  </si>
  <si>
    <t>Mầm non Xá Nhè</t>
  </si>
  <si>
    <t>13</t>
  </si>
  <si>
    <t xml:space="preserve"> Mầm non Tủa Thàng số 1</t>
  </si>
  <si>
    <t>14</t>
  </si>
  <si>
    <t xml:space="preserve"> Mầm non Lao Xả Phình</t>
  </si>
  <si>
    <t>15</t>
  </si>
  <si>
    <t xml:space="preserve"> Mầm non Huổi Só</t>
  </si>
  <si>
    <t>16</t>
  </si>
  <si>
    <t xml:space="preserve"> Mầm non Tìa Dình</t>
  </si>
  <si>
    <t>17</t>
  </si>
  <si>
    <t xml:space="preserve"> Mầm non Phình Giàng</t>
  </si>
  <si>
    <t>18</t>
  </si>
  <si>
    <t xml:space="preserve"> Mầm non Chiềng Sơ</t>
  </si>
  <si>
    <t>19</t>
  </si>
  <si>
    <t xml:space="preserve"> Mầm non Pá Vạt</t>
  </si>
  <si>
    <t>20</t>
  </si>
  <si>
    <t xml:space="preserve"> Mầm non Hoa Ban</t>
  </si>
  <si>
    <t>21</t>
  </si>
  <si>
    <t xml:space="preserve"> Mầm non Phì Nhừ</t>
  </si>
  <si>
    <t>22</t>
  </si>
  <si>
    <t xml:space="preserve"> Mầm non Sa Dung</t>
  </si>
  <si>
    <t>23</t>
  </si>
  <si>
    <t xml:space="preserve"> Trường mầm non Luân Giói</t>
  </si>
  <si>
    <t>24</t>
  </si>
  <si>
    <t>Mầm non Mường Lạn</t>
  </si>
  <si>
    <t>25</t>
  </si>
  <si>
    <t>Mầm non Mường Đăng</t>
  </si>
  <si>
    <t>26</t>
  </si>
  <si>
    <t xml:space="preserve"> Mầm non Búng Lao</t>
  </si>
  <si>
    <t>27</t>
  </si>
  <si>
    <t xml:space="preserve"> Mầm non Ẳng Tở</t>
  </si>
  <si>
    <t>28</t>
  </si>
  <si>
    <t xml:space="preserve"> Mầm non Xuân Lao</t>
  </si>
  <si>
    <t>29</t>
  </si>
  <si>
    <t xml:space="preserve"> Mầm non Ngối Cáy</t>
  </si>
  <si>
    <t>30</t>
  </si>
  <si>
    <t>31</t>
  </si>
  <si>
    <t xml:space="preserve"> Mầm non Ẳng Nưa</t>
  </si>
  <si>
    <t>32</t>
  </si>
  <si>
    <t>Mầm non Huổi Lèng</t>
  </si>
  <si>
    <t>33</t>
  </si>
  <si>
    <t xml:space="preserve"> Mầm non Hừa Ngài</t>
  </si>
  <si>
    <t>34</t>
  </si>
  <si>
    <t xml:space="preserve"> Mầm non Huổi Mí</t>
  </si>
  <si>
    <t>35</t>
  </si>
  <si>
    <t xml:space="preserve"> Mầm non Pa Ham</t>
  </si>
  <si>
    <t>36</t>
  </si>
  <si>
    <t xml:space="preserve"> Mầm non Ma Thì Hồ</t>
  </si>
  <si>
    <t>37</t>
  </si>
  <si>
    <t xml:space="preserve"> Mầm non Mường Mươn (số 2)</t>
  </si>
  <si>
    <t>38</t>
  </si>
  <si>
    <t>Mầm non Mùn Chung</t>
  </si>
  <si>
    <t>39</t>
  </si>
  <si>
    <t xml:space="preserve"> Mầm non Sao Mai</t>
  </si>
  <si>
    <t>40</t>
  </si>
  <si>
    <t xml:space="preserve"> Mầm non Pú Nhung</t>
  </si>
  <si>
    <t>41</t>
  </si>
  <si>
    <t xml:space="preserve"> Mầm non Tênh Phông</t>
  </si>
  <si>
    <t>42</t>
  </si>
  <si>
    <t xml:space="preserve"> Mầm non Nà Sáy</t>
  </si>
  <si>
    <t>43</t>
  </si>
  <si>
    <t xml:space="preserve"> Mầm non Khong Hin</t>
  </si>
  <si>
    <t>17-18</t>
  </si>
  <si>
    <t>1020/Q Đ-UBND
30/10/2017</t>
  </si>
  <si>
    <t>1021/Q Đ-UBND
30/10/2017</t>
  </si>
  <si>
    <t>1022/Q Đ-UBND
30/10/2017</t>
  </si>
  <si>
    <t>1023/Q Đ-UBND
30/10/2017</t>
  </si>
  <si>
    <t>1024/Q Đ-UBND
30/10/2017</t>
  </si>
  <si>
    <t>1026/Q Đ-UBND
30/10/2017</t>
  </si>
  <si>
    <t>1027/Q Đ-UBND
30/10/2017</t>
  </si>
  <si>
    <t>1028/Q Đ-UBND
30/10/2017</t>
  </si>
  <si>
    <t>1029/Q Đ-UBND
30/10/2017</t>
  </si>
  <si>
    <t>1030/Q Đ-UBND
30/10/2017</t>
  </si>
  <si>
    <t>1031/Q Đ-UBND
30/10/2017</t>
  </si>
  <si>
    <t>1032/Q Đ-UBND
 30/10/2017</t>
  </si>
  <si>
    <t>1033/Q Đ-UBND
30/10/2017</t>
  </si>
  <si>
    <t>1040/Q Đ-UBND
30/10/2017</t>
  </si>
  <si>
    <t>1041/Q Đ-UBND
30/10/2017</t>
  </si>
  <si>
    <t>1042/QĐ-UBND
30/10/2017</t>
  </si>
  <si>
    <t>1043/Q Đ-UBND
30/10/2017</t>
  </si>
  <si>
    <t>1047/Q Đ-UBND
 30/10/2017</t>
  </si>
  <si>
    <t>1048/Q Đ-UBND
30/10/2017</t>
  </si>
  <si>
    <t>1062/Q Đ-UBND
30/10/2017</t>
  </si>
  <si>
    <t>1061/Q Đ-UBND
30/10/2017</t>
  </si>
  <si>
    <t>1060/Q Đ-UBND
30/10/2017</t>
  </si>
  <si>
    <t>1058/Q Đ-UBND
30/10/2017</t>
  </si>
  <si>
    <t>1059/Q Đ-UBND
30/10/2017</t>
  </si>
  <si>
    <t>1053/Q Đ-UBND
30/10/2017</t>
  </si>
  <si>
    <t>1054/Q Đ-UBND
30/10/2017</t>
  </si>
  <si>
    <t>1052/Q Đ-UBND
30/10/2017</t>
  </si>
  <si>
    <t>1051/Q Đ-UBND
 30/10/2017</t>
  </si>
  <si>
    <t>1046/Q Đ-UBND
30/10/2017</t>
  </si>
  <si>
    <t>1045/Q Đ-UBND
 30/10/2017</t>
  </si>
  <si>
    <t>1037/Q Đ-UBND
30/10/2017</t>
  </si>
  <si>
    <t>1038/Q Đ-UBND
30/10/2017</t>
  </si>
  <si>
    <t>1036/Q Đ-UBND
30/10/2017</t>
  </si>
  <si>
    <t>1034/Q Đ-UBND
30/10/2017</t>
  </si>
  <si>
    <t>1035/Q Đ-UBND
30/10/2017</t>
  </si>
  <si>
    <t>1025/Q Đ-UBND
30/10/2017</t>
  </si>
  <si>
    <t>1039/Q Đ-UBND
30/10/2017</t>
  </si>
  <si>
    <t>1044/Q Đ-UBND
30/10/2017</t>
  </si>
  <si>
    <t>1049/Q Đ-UBND
30/10/2017</t>
  </si>
  <si>
    <t>1050/Q Đ-UBND
 30/10/2017</t>
  </si>
  <si>
    <t>1056/Q Đ-UBND
30/10/2017</t>
  </si>
  <si>
    <t>1055/Q Đ-UBND
30/10/2017</t>
  </si>
  <si>
    <t>1057/Q Đ-UBND
30/10/2017</t>
  </si>
  <si>
    <t xml:space="preserve"> Nhà lớp học các trường MN: số 1 Na Tông, Hẹ Muông, Núa Ngam, Pu Lau, Phu Luông, huyện Điện Biên</t>
  </si>
  <si>
    <t xml:space="preserve"> Huyện Điện Biên</t>
  </si>
  <si>
    <t>803/QĐ-UBND
07/9/2017</t>
  </si>
  <si>
    <t xml:space="preserve"> Nhà lớp học các trường MN: số 1 Pá Khoang, số 2 Mường Pồn, Pa Thơm,  Na Ư, huyện Điện Biên</t>
  </si>
  <si>
    <t>745/QĐ-UBND
25/8/2017</t>
  </si>
  <si>
    <t>Nhà lớp học các trường PTDTBT TH: số 2 Na Tông, Pu Lau, Mường Lói, huyện Điện Biên</t>
  </si>
  <si>
    <t>746/QĐ-UBND
25/8/2017</t>
  </si>
  <si>
    <t>Nhà lớp học các trường MN: Háng Trợ, Noong U - huyện Điện Biên Đông</t>
  </si>
  <si>
    <t xml:space="preserve"> Huyện Điện Biên Đông</t>
  </si>
  <si>
    <t>851/QĐ-UBND
20/9/2017</t>
  </si>
  <si>
    <t xml:space="preserve">Nhà lớp học các trường PTDTBD TH Phình Giàng, Pú Hồng; các trường TH: Nong U, Pú Nhi, Tân Lập, Tìa Dình - huyện Điện Biên Đông </t>
  </si>
  <si>
    <t>850/QĐ-UBND
20/9/2017</t>
  </si>
  <si>
    <t xml:space="preserve">Nhà lớp học các trường: PTDTBD TH: Quang Trung, Mường Tỉnh, Chua Ta, Keo Lôm; các trường TH: Xam Măn, Pá Vạt - huyện Điện Biên Đông </t>
  </si>
  <si>
    <t>852/QĐ-UBND
20/9/2017</t>
  </si>
  <si>
    <t xml:space="preserve"> Nhà Lớp học Trường MN Hua Nguống, huyện Mường Ẳng</t>
  </si>
  <si>
    <t xml:space="preserve"> Huyện Mường Ảng</t>
  </si>
  <si>
    <t>717/QĐ-UBND
18/8/2017</t>
  </si>
  <si>
    <t xml:space="preserve"> Nhà lớp học các trường PTDTBT TH: Ẳng Tở, bản Bua; các trường TH: Ẳng Cang, Búng Lao, Xuân Lao, Mường Lạn, Nậm Lịch, Ngối Cáy - huyện Mường Ảng</t>
  </si>
  <si>
    <t>716/QĐ-UBND
18/8/2017</t>
  </si>
  <si>
    <t xml:space="preserve"> Nhà lớp học các trường MN: Hoa Ban, Quài Nưa, Pú Xi - huyện Tuần Giáo</t>
  </si>
  <si>
    <t xml:space="preserve"> Huyện Tuần Giáo</t>
  </si>
  <si>
    <t>728/QĐ-UBND
21/8/2017</t>
  </si>
  <si>
    <t xml:space="preserve"> Nhà lớp học các trường MN: Phình Sáng, Ta Ma, Quài Cang - huyện Tuần Giáo</t>
  </si>
  <si>
    <t>727/QĐ-UBND
21/8/2017</t>
  </si>
  <si>
    <t xml:space="preserve"> Nhà lớp học các trường PTDTBT TH: Rạng Đông, Tênh Phông; các trường TH: Khoong Hin, Mùn Chung, Nà Tòng, Nậm Mức - huyện Tuần Giáo</t>
  </si>
  <si>
    <t>726/QĐ-UBND
21/8/2017</t>
  </si>
  <si>
    <t xml:space="preserve"> Nhà lớp học các trường MN: Tủa Thàng số 2, Trung Thu, Tả Phìn, Tả Sìn Thàng - huyện Tủa Chùa</t>
  </si>
  <si>
    <t xml:space="preserve"> Huyện Tủa Chùa</t>
  </si>
  <si>
    <t>680/QĐ-UBND
08/8/2017</t>
  </si>
  <si>
    <t xml:space="preserve"> Nhà lớp học các trường PTDTBT TH: Xá Nhè, Trung Thu, Tả Sìn Thàng, Tả Phìn; các trường TH: số 1 Sính Phình, Tủa Thàng số 2 - huyện Tủa Chùa</t>
  </si>
  <si>
    <t>679/QĐ-UBND
08/8/2017</t>
  </si>
  <si>
    <t>Nhà lớp học các trường  PTDTBT TH: Sín Chải, Lao Xả Phình, Huổi Só và Trường TH số 2 Sính Phình - huyện Tủa Chùa</t>
  </si>
  <si>
    <t>678/QĐ-UBND
08/8/2017</t>
  </si>
  <si>
    <t xml:space="preserve"> Nhà lớp học các trường MN: Nậm He, Nậm Piền, Huổi Xuân, Huổi  Quang - huyện Mường Chà</t>
  </si>
  <si>
    <t xml:space="preserve"> Huyện Mường Chà</t>
  </si>
  <si>
    <t>811/QĐ-UBND
11/9/2017</t>
  </si>
  <si>
    <t xml:space="preserve"> Nhà lớp học các trường PTDTBT TH: Mường Anh, Sá Tổng, Huổi Lèng, Hừa Ngài; các trường TH: Nậm Nèn, số 1 Na Sang, số 2 Mường Mươn - huyện Mường Chà</t>
  </si>
  <si>
    <t>773/QĐ-UBND
31/8/2017</t>
  </si>
  <si>
    <t xml:space="preserve"> Nhà lớp học các trường MN: Pá Mỳ, Quảng Lâm,  Huổi Lếch - huyện Mường Nhé</t>
  </si>
  <si>
    <t xml:space="preserve"> Huyện Mường Nhé</t>
  </si>
  <si>
    <t>800/QĐ-UBND
07/9/2017</t>
  </si>
  <si>
    <t xml:space="preserve"> Nhà lớp học các trường MN: Sen Thượng, Leng Su Sìn, Chung Chải, Nậm Vì - - huyện Mường Nhé</t>
  </si>
  <si>
    <t>798/QĐ-UBND
07/9/2017</t>
  </si>
  <si>
    <t xml:space="preserve"> Nhà lớp học các trường PTDTBT TH:  Nậm Vì, Chung Chải số 2, Leng Su Sìn, Sen Thượng, Huổi Lếch và trường TH Mường Toong số 1 - huyện Mường Nhé</t>
  </si>
  <si>
    <t>809/QĐ-UBND
 11/9/2017</t>
  </si>
  <si>
    <t>Nhà lớp học các trường PTDTBT TH: Pá Mỳ, số 2 Quảng Lâm, Nậm Kè số 1 và trường TH Nậm Kè số 2 - huyện Mường Nhé</t>
  </si>
  <si>
    <t>810/QĐ-UBND
11/9/2017</t>
  </si>
  <si>
    <t xml:space="preserve"> Nhà lớp học các trường MN: Vàng Đán, Nậm Tin - huyện Nậm Pồ</t>
  </si>
  <si>
    <t xml:space="preserve"> Huyện Nậm Pồ</t>
  </si>
  <si>
    <t>802/QĐ-UBND
 07/9/2017</t>
  </si>
  <si>
    <t xml:space="preserve"> Nhà lớp học các trường MN: Nậm Nhừ, Nậm Chua - huyện Nậm Pồ</t>
  </si>
  <si>
    <t>797/QĐ-UBND
 07/9/2017</t>
  </si>
  <si>
    <t xml:space="preserve"> Nhà lớp học các trường PTDTBT TH: Nậm Nhừ, Nậm Tin và trường TH Nậm Chua - huyện Nậm Pồ</t>
  </si>
  <si>
    <t>772/QĐ-UBND
31/8/2017</t>
  </si>
  <si>
    <t xml:space="preserve"> Nhà lớp học các trường PTDTBT TH: Phìn Hồ, Tân Phong, Chà Nưa, Chà Tở và trường TH số 1 Si Pa Phìn - huyện Nậm Pồ</t>
  </si>
  <si>
    <t>804/QĐ-UBND
07/9/2017</t>
  </si>
  <si>
    <t xml:space="preserve"> Nhà lớp học các trường PTDTBT TH: Pa Tần, Na Cô Sa, Nà Khoa - huyện Nậm Pồ  </t>
  </si>
  <si>
    <t>812/QĐ-UBND
11/9/2017</t>
  </si>
  <si>
    <t xml:space="preserve">Nhà lớp học các trường PTDTBT TH: Nà Bủng, Vàng Đán - huyện Nậm Pồ  </t>
  </si>
  <si>
    <t>801/QĐ-UBND
07/9/2017</t>
  </si>
  <si>
    <t xml:space="preserve"> Nhà lớp học các trường PTDTBT TH: Nà Hỳ 1, Nà Hỳ 2 - huyện Nậm Pồ  </t>
  </si>
  <si>
    <t>799/QĐ-UBND
 07/9/2017</t>
  </si>
  <si>
    <t>1343/QĐ-UBND 9/11/2010; 632/QĐ-UBND ngày 14/7/2017</t>
  </si>
  <si>
    <t>Các dự án chuẩn bị đầu tư năm 2018</t>
  </si>
  <si>
    <t>1065/QĐ-UBND ngày 30/10/2017</t>
  </si>
  <si>
    <t>1106/QĐ-UBND 31/12/2014; 1080/QĐ-BKHĐT ngày 07/8/2017</t>
  </si>
  <si>
    <r>
      <t xml:space="preserve">Nguồn vốn TPCP dự phòng giai đoạn 2012-2015 - Chương trình KCH trường, lớp học và nhà </t>
    </r>
    <r>
      <rPr>
        <b/>
        <sz val="15"/>
        <color rgb="FFFF0000"/>
        <rFont val="Times New Roman"/>
        <family val="1"/>
        <charset val="163"/>
      </rPr>
      <t xml:space="preserve">công vụ giáo viên </t>
    </r>
  </si>
  <si>
    <t xml:space="preserve"> Mầm non Nặm Lịch</t>
  </si>
  <si>
    <t>TỔNG HỢP DỰ KIẾN KẾ HOẠCH ĐẦU TƯ CÔNG NĂM 2018 TỈNH ĐIỆN BIÊN</t>
  </si>
  <si>
    <t>DỰ KIẾN KẾ HOẠCH NĂM 2018 VỐN HỖ TRỢ NGƯỜI CÓ CÔNG VỚI CÁCH MẠNG VỀ NHÀ Ở THEO QUYẾT ĐỊNH SỐ 22/2013/QĐ-TTG</t>
  </si>
  <si>
    <t>TÌNH HÌNH THỰC HIỆN CÁC DỰ ÁN ĐẦU TƯ SỬ DỤNG VỐN NGÂN SÁCH TRUNG ƯƠNG (VỐN TRONG NƯỚC) NĂM 2017 VÀ DỰ KIẾN KẾ HOẠCH NĂM 2018 VỐN CTMTQG</t>
  </si>
  <si>
    <t>VỐN NGÂN SÁCH TRUNG ƯƠNG</t>
  </si>
  <si>
    <t xml:space="preserve">Hỗ trợ người có công với cách mạng về nhà ở theo Quyết định số 22/2013/QĐ-TTg </t>
  </si>
  <si>
    <t xml:space="preserve">Vốn NS tỉnh ứng trước 25 tỷ đồng tại QĐ 376/QĐ-UBND ngày 28/4/2017; </t>
  </si>
  <si>
    <t>TÌNH HÌNH THỰC HIỆN CÁC DỰ ÁN ĐẦU TƯ SỬ DỤNG VỐN NGÂN SÁCH TRUNG ƯƠNG (VỐN TRONG NƯỚC) NĂM 2017 VÀ DỰ KIẾN KẾ HOẠCH NĂM 2018 CHƯƠNG TRÌNH MỤC TIÊU</t>
  </si>
  <si>
    <t>2010-2020</t>
  </si>
  <si>
    <t>632/QĐ-UBND ngày 14/7/2017</t>
  </si>
  <si>
    <t>KH 2018 đã TB 100%</t>
  </si>
  <si>
    <t>Dự kiến Kế hoạch năm 2019</t>
  </si>
  <si>
    <t>Dự kiến Kế hoạch năm 2020</t>
  </si>
  <si>
    <t>1067/QĐ-UBND 30/10/2017</t>
  </si>
  <si>
    <t>1068/QĐ-UBND 30/10/2017</t>
  </si>
  <si>
    <t>1069/QĐ-UBND 30/10/2017</t>
  </si>
  <si>
    <t>1072/QĐ-UBND 30/10/2017</t>
  </si>
  <si>
    <t>1071/QĐ-UBND 30/10/2017</t>
  </si>
  <si>
    <t>1070/QĐ-UBND 30/10/2017</t>
  </si>
  <si>
    <t>1077/QĐ-UBND 30/10/2017</t>
  </si>
  <si>
    <t>1076/QĐ-UBND 30/10/2017</t>
  </si>
  <si>
    <t>1078/QĐ-UBND 30/10/2017</t>
  </si>
  <si>
    <t>1112/QĐ-UBND 30/10/2017</t>
  </si>
  <si>
    <t>Ko bố trí dự phòng</t>
  </si>
  <si>
    <t>1111/QĐ-UBND 30/10/2017</t>
  </si>
  <si>
    <t>1108/QĐ-UBND 30/10/2017</t>
  </si>
  <si>
    <t>1106/QĐ-UBND 30/10/2017</t>
  </si>
  <si>
    <t>1113/QĐ-UBND 30/10/2017</t>
  </si>
  <si>
    <t>1110/QĐ-UBND 30/10/2017</t>
  </si>
  <si>
    <t>1109/QĐ-UBND 30/10/2017</t>
  </si>
  <si>
    <t>1105/QĐ-UBND 30/10/2017</t>
  </si>
  <si>
    <t>1019/QĐ-UBND 
30/10/2017</t>
  </si>
  <si>
    <t>1073/QĐ-UBND 30/10/2017</t>
  </si>
  <si>
    <t>1091/QĐ-UBND 
30/10/2017</t>
  </si>
  <si>
    <t>1090/QĐ-UBND 
30/10/2017</t>
  </si>
  <si>
    <t>Vốn còn lại Kế hoạch năm 2019-2020</t>
  </si>
  <si>
    <t xml:space="preserve"> - Giai đoạn I (2010-2020)</t>
  </si>
  <si>
    <t>Đường Quảng Lâm - Huổi Lụ - Pá Mỳ.</t>
  </si>
  <si>
    <t>(Kèm theo Nghị quyết số 82 /NQ-HĐND ngày  09  tháng 12 năm 2017 của HĐND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</si>
</sst>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_-&quot;£&quot;* #,##0_-;\-&quot;£&quot;* #,##0_-;_-&quot;£&quot;* &quot;-&quot;_-;_-@_-"/>
    <numFmt numFmtId="173" formatCode="_-* #,##0_-;\-* #,##0_-;_-* &quot;-&quot;_-;_-@_-"/>
    <numFmt numFmtId="174" formatCode="_-* #,##0.00_-;\-* #,##0.00_-;_-* &quot;-&quot;??_-;_-@_-"/>
    <numFmt numFmtId="175" formatCode="_-* #,##0.00\ _V_N_D_-;\-* #,##0.00\ _V_N_D_-;_-* &quot;-&quot;??\ _V_N_D_-;_-@_-"/>
    <numFmt numFmtId="176" formatCode="0_);\(0\)"/>
    <numFmt numFmtId="177" formatCode="_-&quot;ñ&quot;* #,##0_-;\-&quot;ñ&quot;* #,##0_-;_-&quot;ñ&quot;* &quot;-&quot;_-;_-@_-"/>
    <numFmt numFmtId="178" formatCode="_(* #,##0_);_(* \(#,##0\);_(* &quot;-&quot;??_);_(@_)"/>
    <numFmt numFmtId="179" formatCode="_-* #,##0\ &quot;F&quot;_-;\-* #,##0\ &quot;F&quot;_-;_-* &quot;-&quot;\ &quot;F&quot;_-;_-@_-"/>
    <numFmt numFmtId="180" formatCode="&quot;\&quot;#,##0;[Red]&quot;\&quot;&quot;\&quot;\-#,##0"/>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0.0000"/>
    <numFmt numFmtId="250" formatCode="_-* #,##0.00\ _$_-;\-* #,##0.00\ _$_-;_-* &quot;-&quot;??\ _$_-;_-@_-"/>
    <numFmt numFmtId="251" formatCode="&quot;$&quot;#,##0;\-&quot;$&quot;#,##0"/>
    <numFmt numFmtId="252" formatCode="&quot;True&quot;;&quot;True&quot;;&quot;False&quot;"/>
    <numFmt numFmtId="253" formatCode="_(* #,##0.0_);_(* \(#,##0.0\);_(* &quot;-&quot;?_);_(@_)"/>
    <numFmt numFmtId="254" formatCode="&quot;\&quot;#&quot;,&quot;##0&quot;.&quot;00;[Red]&quot;\&quot;\-#&quot;,&quot;##0&quot;.&quot;00"/>
    <numFmt numFmtId="255" formatCode="#,##0.00;[Red]#,##0.00"/>
    <numFmt numFmtId="256" formatCode="#,##0;\(#,##0\)"/>
    <numFmt numFmtId="257" formatCode="_._.* \(#,##0\)_%;_._.* #,##0_)_%;_._.* 0_)_%;_._.@_)_%"/>
    <numFmt numFmtId="258" formatCode="_._.&quot;€&quot;* \(#,##0\)_%;_._.&quot;€&quot;* #,##0_)_%;_._.&quot;€&quot;* 0_)_%;_._.@_)_%"/>
    <numFmt numFmtId="259" formatCode="* \(#,##0\);* #,##0_);&quot;-&quot;??_);@"/>
    <numFmt numFmtId="260" formatCode="_ &quot;R&quot;\ * #,##0_ ;_ &quot;R&quot;\ * \-#,##0_ ;_ &quot;R&quot;\ * &quot;-&quot;_ ;_ @_ "/>
    <numFmt numFmtId="261" formatCode="_ * #,##0.00_ ;_ * &quot;\&quot;&quot;\&quot;&quot;\&quot;&quot;\&quot;&quot;\&quot;&quot;\&quot;\-#,##0.00_ ;_ * &quot;-&quot;??_ ;_ @_ "/>
    <numFmt numFmtId="262" formatCode="&quot;€&quot;* #,##0_)_%;&quot;€&quot;* \(#,##0\)_%;&quot;€&quot;* &quot;-&quot;??_)_%;@_)_%"/>
    <numFmt numFmtId="263" formatCode="&quot;$&quot;* #,##0_)_%;&quot;$&quot;* \(#,##0\)_%;&quot;$&quot;* &quot;-&quot;??_)_%;@_)_%"/>
    <numFmt numFmtId="264" formatCode="&quot;\&quot;#,##0.00;&quot;\&quot;&quot;\&quot;&quot;\&quot;&quot;\&quot;&quot;\&quot;&quot;\&quot;&quot;\&quot;&quot;\&quot;\-#,##0.00"/>
    <numFmt numFmtId="265" formatCode="_._.&quot;€&quot;* #,##0.0_)_%;_._.&quot;€&quot;* \(#,##0.0\)_%"/>
    <numFmt numFmtId="266" formatCode="&quot;€&quot;* #,##0.0_)_%;&quot;€&quot;* \(#,##0.0\)_%;&quot;€&quot;* \ .0_)_%"/>
    <numFmt numFmtId="267" formatCode="_._.&quot;$&quot;* #,##0.0_)_%;_._.&quot;$&quot;* \(#,##0.0\)_%"/>
    <numFmt numFmtId="268" formatCode="_._.&quot;€&quot;* #,##0.00_)_%;_._.&quot;€&quot;* \(#,##0.00\)_%"/>
    <numFmt numFmtId="269" formatCode="&quot;€&quot;* #,##0.00_)_%;&quot;€&quot;* \(#,##0.00\)_%;&quot;€&quot;* \ .00_)_%"/>
    <numFmt numFmtId="270" formatCode="_._.&quot;$&quot;* #,##0.00_)_%;_._.&quot;$&quot;* \(#,##0.00\)_%"/>
    <numFmt numFmtId="271" formatCode="_._.&quot;€&quot;* #,##0.000_)_%;_._.&quot;€&quot;* \(#,##0.000\)_%"/>
    <numFmt numFmtId="272" formatCode="&quot;€&quot;* #,##0.000_)_%;&quot;€&quot;* \(#,##0.000\)_%;&quot;€&quot;* \ .000_)_%"/>
    <numFmt numFmtId="273" formatCode="_._.&quot;$&quot;* #,##0.000_)_%;_._.&quot;$&quot;* \(#,##0.000\)_%"/>
    <numFmt numFmtId="274" formatCode="_-* #,##0.00\ &quot;€&quot;_-;\-* #,##0.00\ &quot;€&quot;_-;_-* &quot;-&quot;??\ &quot;€&quot;_-;_-@_-"/>
    <numFmt numFmtId="275" formatCode="_ * #,##0_ ;_ * &quot;\&quot;&quot;\&quot;&quot;\&quot;&quot;\&quot;&quot;\&quot;&quot;\&quot;\-#,##0_ ;_ * &quot;-&quot;_ ;_ @_ "/>
    <numFmt numFmtId="276" formatCode="\$#,##0\ ;\(\$#,##0\)"/>
    <numFmt numFmtId="277" formatCode="&quot;$&quot;#,##0\ ;\(&quot;$&quot;#,##0\)"/>
    <numFmt numFmtId="278" formatCode="\t0.00%"/>
    <numFmt numFmtId="279" formatCode="0.000"/>
    <numFmt numFmtId="280" formatCode="* #,##0_);* \(#,##0\);&quot;-&quot;??_);@"/>
    <numFmt numFmtId="281" formatCode="\U\S\$#,##0.00;\(\U\S\$#,##0.00\)"/>
    <numFmt numFmtId="282" formatCode="_(\§\g\ #,##0_);_(\§\g\ \(#,##0\);_(\§\g\ &quot;-&quot;??_);_(@_)"/>
    <numFmt numFmtId="283" formatCode="_(\§\g\ #,##0_);_(\§\g\ \(#,##0\);_(\§\g\ &quot;-&quot;_);_(@_)"/>
    <numFmt numFmtId="284" formatCode="\§\g#,##0_);\(\§\g#,##0\)"/>
    <numFmt numFmtId="285" formatCode="_-&quot;VND&quot;* #,##0_-;\-&quot;VND&quot;* #,##0_-;_-&quot;VND&quot;* &quot;-&quot;_-;_-@_-"/>
    <numFmt numFmtId="286" formatCode="_(&quot;Rp&quot;* #,##0.00_);_(&quot;Rp&quot;* \(#,##0.00\);_(&quot;Rp&quot;* &quot;-&quot;??_);_(@_)"/>
    <numFmt numFmtId="287" formatCode="#,##0.00\ &quot;FB&quot;;[Red]\-#,##0.00\ &quot;FB&quot;"/>
    <numFmt numFmtId="288" formatCode="#,##0\ &quot;$&quot;;\-#,##0\ &quot;$&quot;"/>
    <numFmt numFmtId="289" formatCode="_-* #,##0\ _F_B_-;\-* #,##0\ _F_B_-;_-* &quot;-&quot;\ _F_B_-;_-@_-"/>
    <numFmt numFmtId="290" formatCode="_-[$€]* #,##0.00_-;\-[$€]* #,##0.00_-;_-[$€]* &quot;-&quot;??_-;_-@_-"/>
    <numFmt numFmtId="291" formatCode="_ * #,##0.00_)_d_ ;_ * \(#,##0.00\)_d_ ;_ * &quot;-&quot;??_)_d_ ;_ @_ "/>
    <numFmt numFmtId="292" formatCode="#,##0_);\-#,##0_)"/>
    <numFmt numFmtId="293" formatCode="#,###;\-#,###;&quot;&quot;;_(@_)"/>
    <numFmt numFmtId="294" formatCode="&quot;€&quot;#,##0;\-&quot;€&quot;#,##0"/>
    <numFmt numFmtId="295" formatCode="#,##0\ &quot;$&quot;_);\(#,##0\ &quot;$&quot;\)"/>
    <numFmt numFmtId="296" formatCode="#,###"/>
    <numFmt numFmtId="297" formatCode="&quot;Fr.&quot;\ #,##0.00;[Red]&quot;Fr.&quot;\ \-#,##0.00"/>
    <numFmt numFmtId="298" formatCode="_ &quot;Fr.&quot;\ * #,##0_ ;_ &quot;Fr.&quot;\ * \-#,##0_ ;_ &quot;Fr.&quot;\ * &quot;-&quot;_ ;_ @_ "/>
    <numFmt numFmtId="299" formatCode="&quot;\&quot;#,##0;[Red]\-&quot;\&quot;#,##0"/>
    <numFmt numFmtId="300" formatCode="&quot;\&quot;#,##0.00;\-&quot;\&quot;#,##0.00"/>
    <numFmt numFmtId="301" formatCode="&quot;VND&quot;#,##0_);[Red]\(&quot;VND&quot;#,##0\)"/>
    <numFmt numFmtId="302" formatCode="#,##0.00_);\-#,##0.00_)"/>
    <numFmt numFmtId="303" formatCode="0_)%;\(0\)%"/>
    <numFmt numFmtId="304" formatCode="_._._(* 0_)%;_._.* \(0\)%"/>
    <numFmt numFmtId="305" formatCode="_(0_)%;\(0\)%"/>
    <numFmt numFmtId="306" formatCode="0%_);\(0%\)"/>
    <numFmt numFmtId="307" formatCode="#,##0.000_);\(#,##0.000\)"/>
    <numFmt numFmtId="308" formatCode="_ &quot;\&quot;* #,##0_ ;_ &quot;\&quot;* &quot;\&quot;&quot;\&quot;&quot;\&quot;&quot;\&quot;&quot;\&quot;&quot;\&quot;&quot;\&quot;&quot;\&quot;&quot;\&quot;&quot;\&quot;&quot;\&quot;&quot;\&quot;&quot;\&quot;&quot;\&quot;\-#,##0_ ;_ &quot;\&quot;* &quot;-&quot;_ ;_ @_ "/>
    <numFmt numFmtId="309" formatCode="_(0.0_)%;\(0.0\)%"/>
    <numFmt numFmtId="310" formatCode="_._._(* 0.0_)%;_._.* \(0.0\)%"/>
    <numFmt numFmtId="311" formatCode="_(0.00_)%;\(0.00\)%"/>
    <numFmt numFmtId="312" formatCode="_._._(* 0.00_)%;_._.* \(0.00\)%"/>
    <numFmt numFmtId="313" formatCode="_(0.000_)%;\(0.000\)%"/>
    <numFmt numFmtId="314" formatCode="_._._(* 0.000_)%;_._.* \(0.000\)%"/>
    <numFmt numFmtId="315" formatCode="#"/>
    <numFmt numFmtId="316" formatCode="&quot;¡Ì&quot;#,##0;[Red]\-&quot;¡Ì&quot;#,##0"/>
    <numFmt numFmtId="317" formatCode="#,##0.00\ &quot;F&quot;;[Red]\-#,##0.00\ &quot;F&quot;"/>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0.0"/>
  </numFmts>
  <fonts count="331">
    <font>
      <sz val="11"/>
      <color theme="1"/>
      <name val="Arial"/>
      <family val="2"/>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0"/>
      <name val="Arial"/>
      <family val="2"/>
    </font>
    <font>
      <b/>
      <sz val="16"/>
      <name val="Times New Roman"/>
      <family val="1"/>
    </font>
    <font>
      <sz val="11"/>
      <color theme="1"/>
      <name val="Arial"/>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Arial"/>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Arial"/>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i/>
      <vertAlign val="superscript"/>
      <sz val="14"/>
      <name val="Times New Roman"/>
      <family val="1"/>
    </font>
    <font>
      <b/>
      <i/>
      <sz val="14"/>
      <color indexed="8"/>
      <name val="Times New Roman"/>
      <family val="1"/>
    </font>
    <font>
      <i/>
      <sz val="14"/>
      <color theme="1"/>
      <name val="Times New Roman"/>
      <family val="2"/>
    </font>
    <font>
      <i/>
      <sz val="14"/>
      <color indexed="8"/>
      <name val="Times New Roman"/>
      <family val="2"/>
    </font>
    <font>
      <sz val="12"/>
      <name val="Times New Roman"/>
      <family val="1"/>
      <charset val="163"/>
    </font>
    <font>
      <sz val="14"/>
      <name val="Times New Roman"/>
      <family val="1"/>
      <charset val="163"/>
    </font>
    <font>
      <i/>
      <sz val="14"/>
      <name val="Times New Roman"/>
      <family val="1"/>
      <charset val="163"/>
    </font>
    <font>
      <b/>
      <i/>
      <sz val="14"/>
      <name val="Times New Roman"/>
      <family val="1"/>
      <charset val="163"/>
    </font>
    <font>
      <i/>
      <sz val="14"/>
      <color theme="1"/>
      <name val="Times New Roman"/>
      <family val="1"/>
      <charset val="163"/>
    </font>
    <font>
      <b/>
      <sz val="14"/>
      <color theme="1"/>
      <name val="Times New Roman"/>
      <family val="1"/>
      <charset val="163"/>
    </font>
    <font>
      <b/>
      <i/>
      <sz val="14"/>
      <color theme="1"/>
      <name val="Times New Roman"/>
      <family val="1"/>
      <charset val="163"/>
    </font>
    <font>
      <sz val="12"/>
      <color theme="1"/>
      <name val="Times New Roman"/>
      <family val="1"/>
    </font>
    <font>
      <b/>
      <sz val="14"/>
      <name val="Times New Roman"/>
      <family val="1"/>
      <charset val="163"/>
    </font>
    <font>
      <b/>
      <sz val="14"/>
      <color indexed="8"/>
      <name val="Times New Roman"/>
      <family val="1"/>
      <charset val="163"/>
    </font>
    <font>
      <i/>
      <sz val="14"/>
      <color indexed="8"/>
      <name val="Times New Roman"/>
      <family val="1"/>
      <charset val="163"/>
    </font>
    <font>
      <b/>
      <i/>
      <sz val="14"/>
      <color indexed="8"/>
      <name val="Times New Roman"/>
      <family val="1"/>
      <charset val="163"/>
    </font>
    <font>
      <i/>
      <sz val="10"/>
      <name val="Times New Roman"/>
      <family val="1"/>
      <charset val="163"/>
    </font>
    <font>
      <sz val="14"/>
      <color theme="1"/>
      <name val="Times New Roman"/>
      <family val="1"/>
      <charset val="163"/>
    </font>
    <font>
      <i/>
      <sz val="12"/>
      <name val="Times New Roman"/>
      <family val="1"/>
      <charset val="163"/>
    </font>
    <font>
      <sz val="14"/>
      <color indexed="8"/>
      <name val="Times New Roman"/>
      <family val="1"/>
      <charset val="163"/>
    </font>
    <font>
      <sz val="11"/>
      <color theme="1"/>
      <name val="Arial"/>
      <family val="2"/>
      <charset val="163"/>
    </font>
    <font>
      <sz val="14"/>
      <name val="Times New Roman"/>
      <family val="2"/>
    </font>
    <font>
      <sz val="11"/>
      <name val="Arial"/>
      <family val="2"/>
      <scheme val="minor"/>
    </font>
    <font>
      <i/>
      <sz val="12"/>
      <name val="Times New Roman"/>
      <family val="2"/>
    </font>
    <font>
      <sz val="11"/>
      <name val="Times New Roman"/>
      <family val="2"/>
    </font>
    <font>
      <sz val="11"/>
      <name val="Times New Roman"/>
      <family val="1"/>
      <charset val="163"/>
    </font>
    <font>
      <sz val="13"/>
      <name val="Times New Roman"/>
      <family val="1"/>
      <charset val="163"/>
    </font>
    <font>
      <sz val="12.5"/>
      <name val="Times New Roman"/>
      <family val="1"/>
    </font>
    <font>
      <b/>
      <sz val="13"/>
      <name val="Times New Roman"/>
      <family val="1"/>
    </font>
    <font>
      <sz val="14"/>
      <name val="Times New Roman"/>
      <family val="1"/>
      <scheme val="major"/>
    </font>
    <font>
      <b/>
      <sz val="16"/>
      <name val="Times New Roman"/>
      <family val="1"/>
      <charset val="163"/>
    </font>
    <font>
      <b/>
      <sz val="15"/>
      <name val="Times New Roman"/>
      <family val="1"/>
      <charset val="163"/>
    </font>
    <font>
      <b/>
      <sz val="15"/>
      <color rgb="FFFF0000"/>
      <name val="Times New Roman"/>
      <family val="1"/>
      <charset val="163"/>
    </font>
    <font>
      <sz val="16"/>
      <name val="Times New Roman"/>
      <family val="1"/>
      <scheme val="major"/>
    </font>
    <font>
      <sz val="16"/>
      <color rgb="FFFF0000"/>
      <name val="Times New Roman"/>
      <family val="1"/>
    </font>
    <font>
      <sz val="15"/>
      <color rgb="FFFF0000"/>
      <name val="Times New Roman"/>
      <family val="1"/>
      <charset val="163"/>
    </font>
    <font>
      <b/>
      <sz val="9"/>
      <color indexed="81"/>
      <name val="Tahoma"/>
      <family val="2"/>
      <charset val="163"/>
    </font>
    <font>
      <sz val="9"/>
      <color indexed="81"/>
      <name val="Tahoma"/>
      <family val="2"/>
      <charset val="163"/>
    </font>
    <font>
      <sz val="12"/>
      <color indexed="81"/>
      <name val="Tahoma"/>
      <family val="2"/>
      <charset val="163"/>
    </font>
    <font>
      <b/>
      <sz val="13"/>
      <color rgb="FF0000FF"/>
      <name val="Times New Roman"/>
      <family val="1"/>
    </font>
    <font>
      <sz val="13"/>
      <color rgb="FF0000FF"/>
      <name val="Times New Roman"/>
      <family val="1"/>
    </font>
    <font>
      <b/>
      <sz val="14"/>
      <color rgb="FF0000FF"/>
      <name val="Times New Roman"/>
      <family val="1"/>
    </font>
    <font>
      <sz val="14"/>
      <color rgb="FF0000FF"/>
      <name val="Times New Roman"/>
      <family val="1"/>
    </font>
    <font>
      <b/>
      <sz val="14"/>
      <color rgb="FF0000FF"/>
      <name val="Times New Roman"/>
      <family val="1"/>
      <charset val="163"/>
    </font>
    <font>
      <sz val="14"/>
      <color rgb="FF0000FF"/>
      <name val="Times New Roman"/>
      <family val="1"/>
      <charset val="163"/>
    </font>
    <font>
      <b/>
      <sz val="16"/>
      <color rgb="FFFF0000"/>
      <name val="Times New Roman"/>
      <family val="1"/>
      <charset val="163"/>
    </font>
    <font>
      <sz val="16"/>
      <name val="Times New Roman"/>
      <family val="1"/>
      <charset val="163"/>
    </font>
    <font>
      <b/>
      <sz val="16"/>
      <color rgb="FFFF0000"/>
      <name val="Times New Roman"/>
      <family val="1"/>
    </font>
    <font>
      <sz val="16"/>
      <color rgb="FFFF0000"/>
      <name val="Times New Roman"/>
      <family val="1"/>
      <charset val="163"/>
    </font>
    <font>
      <b/>
      <i/>
      <sz val="16"/>
      <name val="Times New Roman"/>
      <family val="1"/>
      <charset val="163"/>
    </font>
    <font>
      <sz val="16"/>
      <name val="Times New Roman"/>
      <family val="1"/>
      <charset val="163"/>
      <scheme val="major"/>
    </font>
    <font>
      <sz val="16"/>
      <color rgb="FFFF0000"/>
      <name val="Times New Roman"/>
      <family val="1"/>
      <charset val="163"/>
      <scheme val="major"/>
    </font>
    <font>
      <i/>
      <sz val="16"/>
      <name val="Times New Roman"/>
      <family val="1"/>
      <charset val="163"/>
    </font>
    <font>
      <sz val="16"/>
      <color theme="1"/>
      <name val="Times New Roman"/>
      <family val="1"/>
    </font>
    <font>
      <sz val="16"/>
      <name val="Times New Roman"/>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s>
  <cellStyleXfs count="4295">
    <xf numFmtId="0" fontId="0" fillId="0" borderId="0"/>
    <xf numFmtId="0" fontId="6" fillId="0" borderId="0"/>
    <xf numFmtId="0" fontId="6" fillId="0" borderId="0"/>
    <xf numFmtId="0" fontId="6" fillId="0" borderId="0"/>
    <xf numFmtId="0" fontId="44" fillId="0" borderId="0"/>
    <xf numFmtId="175"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50" fillId="0" borderId="0" applyFont="0" applyFill="0" applyBorder="0" applyAlignment="0" applyProtection="0"/>
    <xf numFmtId="0" fontId="51" fillId="0" borderId="0" applyNumberFormat="0" applyFill="0" applyBorder="0" applyAlignment="0" applyProtection="0">
      <alignment vertical="top"/>
      <protection locked="0"/>
    </xf>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applyNumberFormat="0" applyFill="0" applyBorder="0" applyProtection="0">
      <alignment vertical="top"/>
    </xf>
    <xf numFmtId="0" fontId="50" fillId="0" borderId="0"/>
    <xf numFmtId="0" fontId="44" fillId="0" borderId="0"/>
    <xf numFmtId="9" fontId="6" fillId="0" borderId="0" applyFont="0" applyFill="0" applyBorder="0" applyAlignment="0" applyProtection="0"/>
    <xf numFmtId="0" fontId="5" fillId="0" borderId="0"/>
    <xf numFmtId="0" fontId="8" fillId="0" borderId="0"/>
    <xf numFmtId="0" fontId="8" fillId="0" borderId="0"/>
    <xf numFmtId="177" fontId="69"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Protection="0"/>
    <xf numFmtId="0" fontId="70" fillId="0" borderId="0"/>
    <xf numFmtId="0" fontId="70" fillId="0" borderId="0"/>
    <xf numFmtId="3" fontId="71" fillId="0" borderId="2"/>
    <xf numFmtId="3" fontId="71" fillId="0" borderId="2"/>
    <xf numFmtId="178" fontId="72" fillId="0" borderId="17" applyFont="0" applyBorder="0"/>
    <xf numFmtId="178" fontId="73" fillId="0" borderId="0" applyProtection="0"/>
    <xf numFmtId="178" fontId="74" fillId="0" borderId="17" applyFont="0" applyBorder="0"/>
    <xf numFmtId="0" fontId="75" fillId="0" borderId="0"/>
    <xf numFmtId="179" fontId="76" fillId="0" borderId="0" applyFont="0" applyFill="0" applyBorder="0" applyAlignment="0" applyProtection="0"/>
    <xf numFmtId="0" fontId="77" fillId="0" borderId="0" applyFont="0" applyFill="0" applyBorder="0" applyAlignment="0" applyProtection="0"/>
    <xf numFmtId="180" fontId="6" fillId="0" borderId="0" applyFont="0" applyFill="0" applyBorder="0" applyAlignment="0" applyProtection="0"/>
    <xf numFmtId="181" fontId="78" fillId="0" borderId="0" applyFont="0" applyFill="0" applyBorder="0" applyAlignment="0" applyProtection="0"/>
    <xf numFmtId="182" fontId="78" fillId="0" borderId="0" applyFont="0" applyFill="0" applyBorder="0" applyAlignment="0" applyProtection="0"/>
    <xf numFmtId="182" fontId="78" fillId="0" borderId="0" applyFont="0" applyFill="0" applyBorder="0" applyAlignment="0" applyProtection="0"/>
    <xf numFmtId="182" fontId="78" fillId="0" borderId="0" applyFont="0" applyFill="0" applyBorder="0" applyAlignment="0" applyProtection="0"/>
    <xf numFmtId="182" fontId="78" fillId="0" borderId="0" applyFont="0" applyFill="0" applyBorder="0" applyAlignment="0" applyProtection="0"/>
    <xf numFmtId="182" fontId="78" fillId="0" borderId="0" applyFont="0" applyFill="0" applyBorder="0" applyAlignment="0" applyProtection="0"/>
    <xf numFmtId="182" fontId="7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9" fillId="0" borderId="0" applyFont="0" applyFill="0" applyBorder="0" applyAlignment="0" applyProtection="0"/>
    <xf numFmtId="0" fontId="80" fillId="0" borderId="18"/>
    <xf numFmtId="183" fontId="75" fillId="0" borderId="0" applyFont="0" applyFill="0" applyBorder="0" applyAlignment="0" applyProtection="0"/>
    <xf numFmtId="173" fontId="81" fillId="0" borderId="0" applyFont="0" applyFill="0" applyBorder="0" applyAlignment="0" applyProtection="0"/>
    <xf numFmtId="174" fontId="81" fillId="0" borderId="0" applyFont="0" applyFill="0" applyBorder="0" applyAlignment="0" applyProtection="0"/>
    <xf numFmtId="184" fontId="82" fillId="0" borderId="0" applyFont="0" applyFill="0" applyBorder="0" applyAlignment="0" applyProtection="0"/>
    <xf numFmtId="0" fontId="8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Protection="0"/>
    <xf numFmtId="0" fontId="84" fillId="0" borderId="0"/>
    <xf numFmtId="0" fontId="6" fillId="0" borderId="0" applyProtection="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0" fontId="86" fillId="0" borderId="0" applyNumberFormat="0" applyFill="0" applyBorder="0" applyProtection="0">
      <alignment vertical="center"/>
    </xf>
    <xf numFmtId="173" fontId="50" fillId="0" borderId="0" applyFont="0" applyFill="0" applyBorder="0" applyAlignment="0" applyProtection="0"/>
    <xf numFmtId="185" fontId="76" fillId="0" borderId="0" applyFont="0" applyFill="0" applyBorder="0" applyAlignment="0" applyProtection="0"/>
    <xf numFmtId="186" fontId="69" fillId="0" borderId="0" applyFon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87" fontId="50" fillId="0" borderId="0" applyFont="0" applyFill="0" applyBorder="0" applyAlignment="0" applyProtection="0"/>
    <xf numFmtId="166"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166" fontId="76" fillId="0" borderId="0" applyFont="0" applyFill="0" applyBorder="0" applyAlignment="0" applyProtection="0"/>
    <xf numFmtId="185" fontId="76" fillId="0" borderId="0" applyFont="0" applyFill="0" applyBorder="0" applyAlignment="0" applyProtection="0"/>
    <xf numFmtId="0" fontId="87" fillId="0" borderId="0"/>
    <xf numFmtId="166" fontId="76" fillId="0" borderId="0" applyFont="0" applyFill="0" applyBorder="0" applyAlignment="0" applyProtection="0"/>
    <xf numFmtId="0" fontId="88" fillId="0" borderId="0">
      <alignment vertical="top"/>
    </xf>
    <xf numFmtId="0" fontId="89" fillId="0" borderId="0">
      <alignment vertical="top"/>
    </xf>
    <xf numFmtId="0" fontId="89" fillId="0" borderId="0">
      <alignment vertical="top"/>
    </xf>
    <xf numFmtId="0" fontId="75" fillId="0" borderId="0" applyNumberFormat="0" applyFill="0" applyBorder="0" applyAlignment="0" applyProtection="0"/>
    <xf numFmtId="179" fontId="69" fillId="0" borderId="0" applyFon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188"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90"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87" fillId="0" borderId="0"/>
    <xf numFmtId="185" fontId="76" fillId="0" borderId="0" applyFont="0" applyFill="0" applyBorder="0" applyAlignment="0" applyProtection="0"/>
    <xf numFmtId="0" fontId="87"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166" fontId="76" fillId="0" borderId="0" applyFon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166" fontId="76" fillId="0" borderId="0" applyFont="0" applyFill="0" applyBorder="0" applyAlignment="0" applyProtection="0"/>
    <xf numFmtId="0" fontId="87"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0" fontId="87" fillId="0" borderId="0"/>
    <xf numFmtId="0" fontId="87" fillId="0" borderId="0"/>
    <xf numFmtId="190"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86" fontId="69" fillId="0" borderId="0" applyFont="0" applyFill="0" applyBorder="0" applyAlignment="0" applyProtection="0"/>
    <xf numFmtId="166"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77" fontId="69" fillId="0" borderId="0" applyFont="0" applyFill="0" applyBorder="0" applyAlignment="0" applyProtection="0"/>
    <xf numFmtId="174" fontId="69" fillId="0" borderId="0" applyFont="0" applyFill="0" applyBorder="0" applyAlignment="0" applyProtection="0"/>
    <xf numFmtId="192" fontId="76" fillId="0" borderId="0" applyFont="0" applyFill="0" applyBorder="0" applyAlignment="0" applyProtection="0"/>
    <xf numFmtId="193"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4"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69" fontId="76" fillId="0" borderId="0" applyFont="0" applyFill="0" applyBorder="0" applyAlignment="0" applyProtection="0"/>
    <xf numFmtId="194"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2" fontId="76" fillId="0" borderId="0" applyFont="0" applyFill="0" applyBorder="0" applyAlignment="0" applyProtection="0"/>
    <xf numFmtId="0"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95"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7" fontId="76" fillId="0" borderId="0" applyFont="0" applyFill="0" applyBorder="0" applyAlignment="0" applyProtection="0"/>
    <xf numFmtId="198"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5" fontId="76" fillId="0" borderId="0" applyFont="0" applyFill="0" applyBorder="0" applyAlignment="0" applyProtection="0"/>
    <xf numFmtId="173" fontId="69" fillId="0" borderId="0" applyFont="0" applyFill="0" applyBorder="0" applyAlignment="0" applyProtection="0"/>
    <xf numFmtId="166"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9" fontId="69" fillId="0" borderId="0" applyFont="0" applyFill="0" applyBorder="0" applyAlignment="0" applyProtection="0"/>
    <xf numFmtId="188"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90"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200" fontId="91" fillId="0" borderId="0" applyFont="0" applyFill="0" applyBorder="0" applyAlignment="0" applyProtection="0"/>
    <xf numFmtId="201"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202"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85" fontId="76" fillId="0" borderId="0" applyFont="0" applyFill="0" applyBorder="0" applyAlignment="0" applyProtection="0"/>
    <xf numFmtId="192" fontId="76" fillId="0" borderId="0" applyFont="0" applyFill="0" applyBorder="0" applyAlignment="0" applyProtection="0"/>
    <xf numFmtId="193"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4"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69" fontId="76" fillId="0" borderId="0" applyFont="0" applyFill="0" applyBorder="0" applyAlignment="0" applyProtection="0"/>
    <xf numFmtId="194"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2" fontId="76" fillId="0" borderId="0" applyFont="0" applyFill="0" applyBorder="0" applyAlignment="0" applyProtection="0"/>
    <xf numFmtId="0"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95"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7" fontId="76" fillId="0" borderId="0" applyFont="0" applyFill="0" applyBorder="0" applyAlignment="0" applyProtection="0"/>
    <xf numFmtId="198" fontId="76" fillId="0" borderId="0" applyFont="0" applyFill="0" applyBorder="0" applyAlignment="0" applyProtection="0"/>
    <xf numFmtId="174" fontId="69"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5" fontId="76" fillId="0" borderId="0" applyFont="0" applyFill="0" applyBorder="0" applyAlignment="0" applyProtection="0"/>
    <xf numFmtId="187" fontId="76" fillId="0" borderId="0" applyFont="0" applyFill="0" applyBorder="0" applyAlignment="0" applyProtection="0"/>
    <xf numFmtId="203"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4"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41"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167" fontId="76" fillId="0" borderId="0" applyFont="0" applyFill="0" applyBorder="0" applyAlignment="0" applyProtection="0"/>
    <xf numFmtId="204"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187" fontId="76" fillId="0" borderId="0" applyFont="0" applyFill="0" applyBorder="0" applyAlignment="0" applyProtection="0"/>
    <xf numFmtId="187" fontId="69"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206" fontId="76" fillId="0" borderId="0" applyFont="0" applyFill="0" applyBorder="0" applyAlignment="0" applyProtection="0"/>
    <xf numFmtId="187" fontId="76" fillId="0" borderId="0" applyFont="0" applyFill="0" applyBorder="0" applyAlignment="0" applyProtection="0"/>
    <xf numFmtId="208"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7"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10"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6"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9" fontId="69" fillId="0" borderId="0" applyFont="0" applyFill="0" applyBorder="0" applyAlignment="0" applyProtection="0"/>
    <xf numFmtId="188"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89" fontId="76" fillId="0" borderId="0" applyFont="0" applyFill="0" applyBorder="0" applyAlignment="0" applyProtection="0"/>
    <xf numFmtId="190"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200" fontId="91" fillId="0" borderId="0" applyFont="0" applyFill="0" applyBorder="0" applyAlignment="0" applyProtection="0"/>
    <xf numFmtId="201"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202" fontId="76" fillId="0" borderId="0" applyFont="0" applyFill="0" applyBorder="0" applyAlignment="0" applyProtection="0"/>
    <xf numFmtId="173" fontId="69"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85" fontId="76" fillId="0" borderId="0" applyFont="0" applyFill="0" applyBorder="0" applyAlignment="0" applyProtection="0"/>
    <xf numFmtId="174" fontId="69" fillId="0" borderId="0" applyFont="0" applyFill="0" applyBorder="0" applyAlignment="0" applyProtection="0"/>
    <xf numFmtId="187" fontId="76" fillId="0" borderId="0" applyFont="0" applyFill="0" applyBorder="0" applyAlignment="0" applyProtection="0"/>
    <xf numFmtId="203"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4"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41"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167" fontId="76" fillId="0" borderId="0" applyFont="0" applyFill="0" applyBorder="0" applyAlignment="0" applyProtection="0"/>
    <xf numFmtId="204"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187" fontId="76" fillId="0" borderId="0" applyFont="0" applyFill="0" applyBorder="0" applyAlignment="0" applyProtection="0"/>
    <xf numFmtId="187" fontId="69"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206" fontId="76" fillId="0" borderId="0" applyFont="0" applyFill="0" applyBorder="0" applyAlignment="0" applyProtection="0"/>
    <xf numFmtId="187" fontId="76" fillId="0" borderId="0" applyFont="0" applyFill="0" applyBorder="0" applyAlignment="0" applyProtection="0"/>
    <xf numFmtId="208"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7"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10"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6" fontId="76" fillId="0" borderId="0" applyFont="0" applyFill="0" applyBorder="0" applyAlignment="0" applyProtection="0"/>
    <xf numFmtId="192" fontId="76" fillId="0" borderId="0" applyFont="0" applyFill="0" applyBorder="0" applyAlignment="0" applyProtection="0"/>
    <xf numFmtId="193"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4"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69" fontId="76" fillId="0" borderId="0" applyFont="0" applyFill="0" applyBorder="0" applyAlignment="0" applyProtection="0"/>
    <xf numFmtId="194"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2" fontId="76" fillId="0" borderId="0" applyFont="0" applyFill="0" applyBorder="0" applyAlignment="0" applyProtection="0"/>
    <xf numFmtId="0"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95"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7" fontId="76" fillId="0" borderId="0" applyFont="0" applyFill="0" applyBorder="0" applyAlignment="0" applyProtection="0"/>
    <xf numFmtId="198"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5" fontId="76" fillId="0" borderId="0" applyFont="0" applyFill="0" applyBorder="0" applyAlignment="0" applyProtection="0"/>
    <xf numFmtId="173" fontId="69"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77" fontId="69"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87" fillId="0" borderId="0"/>
    <xf numFmtId="0" fontId="87" fillId="0" borderId="0"/>
    <xf numFmtId="185" fontId="76" fillId="0" borderId="0" applyFont="0" applyFill="0" applyBorder="0" applyAlignment="0" applyProtection="0"/>
    <xf numFmtId="0" fontId="87" fillId="0" borderId="0"/>
    <xf numFmtId="0" fontId="87" fillId="0" borderId="0"/>
    <xf numFmtId="0" fontId="87" fillId="0" borderId="0"/>
    <xf numFmtId="166" fontId="76" fillId="0" borderId="0" applyFont="0" applyFill="0" applyBorder="0" applyAlignment="0" applyProtection="0"/>
    <xf numFmtId="188"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0"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200" fontId="91" fillId="0" borderId="0" applyFont="0" applyFill="0" applyBorder="0" applyAlignment="0" applyProtection="0"/>
    <xf numFmtId="201"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0" fontId="87"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0" fontId="87" fillId="0" borderId="0"/>
    <xf numFmtId="188"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0" fontId="87" fillId="0" borderId="0"/>
    <xf numFmtId="202"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73" fontId="69" fillId="0" borderId="0" applyFont="0" applyFill="0" applyBorder="0" applyAlignment="0" applyProtection="0"/>
    <xf numFmtId="187" fontId="76" fillId="0" borderId="0" applyFont="0" applyFill="0" applyBorder="0" applyAlignment="0" applyProtection="0"/>
    <xf numFmtId="203"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4"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41"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167" fontId="76" fillId="0" borderId="0" applyFont="0" applyFill="0" applyBorder="0" applyAlignment="0" applyProtection="0"/>
    <xf numFmtId="204"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187" fontId="76" fillId="0" borderId="0" applyFont="0" applyFill="0" applyBorder="0" applyAlignment="0" applyProtection="0"/>
    <xf numFmtId="187" fontId="69"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206" fontId="76" fillId="0" borderId="0" applyFont="0" applyFill="0" applyBorder="0" applyAlignment="0" applyProtection="0"/>
    <xf numFmtId="187" fontId="76" fillId="0" borderId="0" applyFont="0" applyFill="0" applyBorder="0" applyAlignment="0" applyProtection="0"/>
    <xf numFmtId="208"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207" fontId="76" fillId="0" borderId="0" applyFont="0" applyFill="0" applyBorder="0" applyAlignment="0" applyProtection="0"/>
    <xf numFmtId="206"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7" fontId="76" fillId="0" borderId="0" applyFont="0" applyFill="0" applyBorder="0" applyAlignment="0" applyProtection="0"/>
    <xf numFmtId="173" fontId="76" fillId="0" borderId="0" applyFont="0" applyFill="0" applyBorder="0" applyAlignment="0" applyProtection="0"/>
    <xf numFmtId="205"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10"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206" fontId="76" fillId="0" borderId="0" applyFont="0" applyFill="0" applyBorder="0" applyAlignment="0" applyProtection="0"/>
    <xf numFmtId="192" fontId="76" fillId="0" borderId="0" applyFont="0" applyFill="0" applyBorder="0" applyAlignment="0" applyProtection="0"/>
    <xf numFmtId="193"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4"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69" fontId="76" fillId="0" borderId="0" applyFont="0" applyFill="0" applyBorder="0" applyAlignment="0" applyProtection="0"/>
    <xf numFmtId="194"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2" fontId="76" fillId="0" borderId="0" applyFont="0" applyFill="0" applyBorder="0" applyAlignment="0" applyProtection="0"/>
    <xf numFmtId="0"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74" fontId="76" fillId="0" borderId="0" applyFont="0" applyFill="0" applyBorder="0" applyAlignment="0" applyProtection="0"/>
    <xf numFmtId="195"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6"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43"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74"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5"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6" fontId="76"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75" fontId="76" fillId="0" borderId="0" applyFont="0" applyFill="0" applyBorder="0" applyAlignment="0" applyProtection="0"/>
    <xf numFmtId="192" fontId="76" fillId="0" borderId="0" applyFont="0" applyFill="0" applyBorder="0" applyAlignment="0" applyProtection="0"/>
    <xf numFmtId="169" fontId="76" fillId="0" borderId="0" applyFont="0" applyFill="0" applyBorder="0" applyAlignment="0" applyProtection="0"/>
    <xf numFmtId="197" fontId="76" fillId="0" borderId="0" applyFont="0" applyFill="0" applyBorder="0" applyAlignment="0" applyProtection="0"/>
    <xf numFmtId="198" fontId="76" fillId="0" borderId="0" applyFont="0" applyFill="0" applyBorder="0" applyAlignment="0" applyProtection="0"/>
    <xf numFmtId="196"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92" fontId="76" fillId="0" borderId="0" applyFont="0" applyFill="0" applyBorder="0" applyAlignment="0" applyProtection="0"/>
    <xf numFmtId="195" fontId="76"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77" fontId="69" fillId="0" borderId="0" applyFont="0" applyFill="0" applyBorder="0" applyAlignment="0" applyProtection="0"/>
    <xf numFmtId="174" fontId="69"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89" fillId="0" borderId="0">
      <alignment vertical="top"/>
    </xf>
    <xf numFmtId="0" fontId="89" fillId="0" borderId="0">
      <alignment vertical="top"/>
    </xf>
    <xf numFmtId="0" fontId="88" fillId="0" borderId="0">
      <alignment vertical="top"/>
    </xf>
    <xf numFmtId="0" fontId="88" fillId="0" borderId="0">
      <alignment vertical="top"/>
    </xf>
    <xf numFmtId="0" fontId="88" fillId="0" borderId="0">
      <alignment vertical="top"/>
    </xf>
    <xf numFmtId="0" fontId="89" fillId="0" borderId="0">
      <alignment vertical="top"/>
    </xf>
    <xf numFmtId="0" fontId="89" fillId="0" borderId="0">
      <alignment vertical="top"/>
    </xf>
    <xf numFmtId="0" fontId="88" fillId="0" borderId="0">
      <alignment vertical="top"/>
    </xf>
    <xf numFmtId="0" fontId="88" fillId="0" borderId="0">
      <alignment vertical="top"/>
    </xf>
    <xf numFmtId="0" fontId="88" fillId="0" borderId="0">
      <alignment vertical="top"/>
    </xf>
    <xf numFmtId="0" fontId="89" fillId="0" borderId="0">
      <alignment vertical="top"/>
    </xf>
    <xf numFmtId="0" fontId="6" fillId="0" borderId="0"/>
    <xf numFmtId="0" fontId="89" fillId="0" borderId="0">
      <alignment vertical="top"/>
    </xf>
    <xf numFmtId="0" fontId="89" fillId="0" borderId="0">
      <alignment vertical="top"/>
    </xf>
    <xf numFmtId="0" fontId="89" fillId="0" borderId="0">
      <alignment vertical="top"/>
    </xf>
    <xf numFmtId="0" fontId="88" fillId="0" borderId="0">
      <alignment vertical="top"/>
    </xf>
    <xf numFmtId="0" fontId="88" fillId="0" borderId="0">
      <alignment vertical="top"/>
    </xf>
    <xf numFmtId="0" fontId="88" fillId="0" borderId="0">
      <alignment vertical="top"/>
    </xf>
    <xf numFmtId="0" fontId="89" fillId="0" borderId="0">
      <alignment vertical="top"/>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77" fontId="73" fillId="0" borderId="0" applyProtection="0"/>
    <xf numFmtId="186" fontId="73" fillId="0" borderId="0" applyProtection="0"/>
    <xf numFmtId="186" fontId="73" fillId="0" borderId="0" applyProtection="0"/>
    <xf numFmtId="0" fontId="70" fillId="0" borderId="0" applyProtection="0"/>
    <xf numFmtId="177" fontId="73" fillId="0" borderId="0" applyProtection="0"/>
    <xf numFmtId="186" fontId="73" fillId="0" borderId="0" applyProtection="0"/>
    <xf numFmtId="186" fontId="73" fillId="0" borderId="0" applyProtection="0"/>
    <xf numFmtId="0" fontId="70" fillId="0" borderId="0" applyProtection="0"/>
    <xf numFmtId="190" fontId="7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87" fillId="0" borderId="0"/>
    <xf numFmtId="185" fontId="76" fillId="0" borderId="0" applyFont="0" applyFill="0" applyBorder="0" applyAlignment="0" applyProtection="0"/>
    <xf numFmtId="0" fontId="87" fillId="0" borderId="0"/>
    <xf numFmtId="211" fontId="92" fillId="0" borderId="0" applyFont="0" applyFill="0" applyBorder="0" applyAlignment="0" applyProtection="0"/>
    <xf numFmtId="212" fontId="93" fillId="0" borderId="0" applyFont="0" applyFill="0" applyBorder="0" applyAlignment="0" applyProtection="0"/>
    <xf numFmtId="213" fontId="93" fillId="0" borderId="0" applyFont="0" applyFill="0" applyBorder="0" applyAlignment="0" applyProtection="0"/>
    <xf numFmtId="0" fontId="94" fillId="0" borderId="0"/>
    <xf numFmtId="0" fontId="95" fillId="0" borderId="0"/>
    <xf numFmtId="0" fontId="95" fillId="0" borderId="0"/>
    <xf numFmtId="0" fontId="95" fillId="0" borderId="0"/>
    <xf numFmtId="0" fontId="34" fillId="0" borderId="0"/>
    <xf numFmtId="1" fontId="96" fillId="0" borderId="2" applyBorder="0" applyAlignment="0">
      <alignment horizontal="center"/>
    </xf>
    <xf numFmtId="1" fontId="96" fillId="0" borderId="2" applyBorder="0" applyAlignment="0">
      <alignment horizontal="center"/>
    </xf>
    <xf numFmtId="0" fontId="97" fillId="0" borderId="0"/>
    <xf numFmtId="0" fontId="97" fillId="0" borderId="0"/>
    <xf numFmtId="0" fontId="6" fillId="0" borderId="0"/>
    <xf numFmtId="0" fontId="98" fillId="0" borderId="0"/>
    <xf numFmtId="0" fontId="97" fillId="0" borderId="0" applyProtection="0"/>
    <xf numFmtId="3" fontId="71" fillId="0" borderId="2"/>
    <xf numFmtId="3" fontId="71" fillId="0" borderId="2"/>
    <xf numFmtId="3" fontId="71" fillId="0" borderId="2"/>
    <xf numFmtId="3" fontId="71" fillId="0" borderId="2"/>
    <xf numFmtId="211" fontId="92" fillId="0" borderId="0" applyFont="0" applyFill="0" applyBorder="0" applyAlignment="0" applyProtection="0"/>
    <xf numFmtId="0" fontId="99" fillId="3" borderId="0"/>
    <xf numFmtId="0" fontId="99" fillId="3" borderId="0"/>
    <xf numFmtId="0" fontId="99" fillId="3" borderId="0"/>
    <xf numFmtId="211" fontId="92" fillId="0" borderId="0" applyFont="0" applyFill="0" applyBorder="0" applyAlignment="0" applyProtection="0"/>
    <xf numFmtId="0" fontId="99"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211" fontId="92" fillId="0" borderId="0" applyFont="0" applyFill="0" applyBorder="0" applyAlignment="0" applyProtection="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1" fillId="0" borderId="0" applyFont="0" applyFill="0" applyBorder="0" applyAlignment="0">
      <alignment horizontal="left"/>
    </xf>
    <xf numFmtId="0" fontId="99" fillId="3" borderId="0"/>
    <xf numFmtId="0" fontId="101" fillId="0" borderId="0" applyFont="0" applyFill="0" applyBorder="0" applyAlignment="0">
      <alignment horizontal="left"/>
    </xf>
    <xf numFmtId="211" fontId="92" fillId="0" borderId="0" applyFont="0" applyFill="0" applyBorder="0" applyAlignment="0" applyProtection="0"/>
    <xf numFmtId="0" fontId="99" fillId="3" borderId="0"/>
    <xf numFmtId="0" fontId="99" fillId="3" borderId="0"/>
    <xf numFmtId="0" fontId="102" fillId="0" borderId="2" applyNumberFormat="0" applyFont="0" applyBorder="0">
      <alignment horizontal="left" indent="2"/>
    </xf>
    <xf numFmtId="0" fontId="102" fillId="0" borderId="2" applyNumberFormat="0" applyFont="0" applyBorder="0">
      <alignment horizontal="left" indent="2"/>
    </xf>
    <xf numFmtId="0" fontId="101" fillId="0" borderId="0" applyFont="0" applyFill="0" applyBorder="0" applyAlignment="0">
      <alignment horizontal="left"/>
    </xf>
    <xf numFmtId="0" fontId="101" fillId="0" borderId="0" applyFont="0" applyFill="0" applyBorder="0" applyAlignment="0">
      <alignment horizontal="left"/>
    </xf>
    <xf numFmtId="0" fontId="103" fillId="0" borderId="0"/>
    <xf numFmtId="0" fontId="104" fillId="4" borderId="19" applyFont="0" applyFill="0" applyAlignment="0">
      <alignment vertical="center" wrapText="1"/>
    </xf>
    <xf numFmtId="9" fontId="105" fillId="0" borderId="0" applyBorder="0" applyAlignment="0" applyProtection="0"/>
    <xf numFmtId="0" fontId="106" fillId="3" borderId="0"/>
    <xf numFmtId="0" fontId="106"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6" fillId="3" borderId="0"/>
    <xf numFmtId="0" fontId="106" fillId="3" borderId="0"/>
    <xf numFmtId="0" fontId="102" fillId="0" borderId="2" applyNumberFormat="0" applyFont="0" applyBorder="0" applyAlignment="0">
      <alignment horizontal="center"/>
    </xf>
    <xf numFmtId="0" fontId="102" fillId="0" borderId="2" applyNumberFormat="0" applyFont="0" applyBorder="0" applyAlignment="0">
      <alignment horizontal="center"/>
    </xf>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8" fillId="0" borderId="0"/>
    <xf numFmtId="0" fontId="109" fillId="3" borderId="0"/>
    <xf numFmtId="0" fontId="109"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9" fillId="3" borderId="0"/>
    <xf numFmtId="0" fontId="110" fillId="0" borderId="0">
      <alignment wrapText="1"/>
    </xf>
    <xf numFmtId="0" fontId="11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10" fillId="0" borderId="0">
      <alignment wrapText="1"/>
    </xf>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8" borderId="0" applyNumberFormat="0" applyBorder="0" applyAlignment="0" applyProtection="0"/>
    <xf numFmtId="0" fontId="107" fillId="11" borderId="0" applyNumberFormat="0" applyBorder="0" applyAlignment="0" applyProtection="0"/>
    <xf numFmtId="0" fontId="107" fillId="14" borderId="0" applyNumberFormat="0" applyBorder="0" applyAlignment="0" applyProtection="0"/>
    <xf numFmtId="178" fontId="111" fillId="0" borderId="1" applyNumberFormat="0" applyFont="0" applyBorder="0" applyAlignment="0">
      <alignment horizontal="center" vertical="center"/>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2" fillId="15"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22" borderId="0" applyNumberFormat="0" applyBorder="0" applyAlignment="0" applyProtection="0"/>
    <xf numFmtId="214" fontId="114" fillId="0" borderId="0" applyFont="0" applyFill="0" applyBorder="0" applyAlignment="0" applyProtection="0"/>
    <xf numFmtId="0" fontId="115" fillId="0" borderId="0" applyFont="0" applyFill="0" applyBorder="0" applyAlignment="0" applyProtection="0"/>
    <xf numFmtId="171" fontId="116" fillId="0" borderId="0" applyFont="0" applyFill="0" applyBorder="0" applyAlignment="0" applyProtection="0"/>
    <xf numFmtId="206" fontId="114" fillId="0" borderId="0" applyFont="0" applyFill="0" applyBorder="0" applyAlignment="0" applyProtection="0"/>
    <xf numFmtId="0" fontId="115" fillId="0" borderId="0" applyFont="0" applyFill="0" applyBorder="0" applyAlignment="0" applyProtection="0"/>
    <xf numFmtId="215" fontId="114" fillId="0" borderId="0" applyFont="0" applyFill="0" applyBorder="0" applyAlignment="0" applyProtection="0"/>
    <xf numFmtId="0" fontId="117" fillId="0" borderId="0">
      <alignment horizontal="center" wrapText="1"/>
      <protection locked="0"/>
    </xf>
    <xf numFmtId="0" fontId="42" fillId="0" borderId="0">
      <alignment horizontal="center" wrapText="1"/>
      <protection locked="0"/>
    </xf>
    <xf numFmtId="0" fontId="118" fillId="0" borderId="0" applyNumberFormat="0" applyBorder="0" applyAlignment="0">
      <alignment horizontal="center"/>
    </xf>
    <xf numFmtId="204" fontId="119" fillId="0" borderId="0" applyFont="0" applyFill="0" applyBorder="0" applyAlignment="0" applyProtection="0"/>
    <xf numFmtId="0" fontId="120" fillId="0" borderId="0" applyFont="0" applyFill="0" applyBorder="0" applyAlignment="0" applyProtection="0"/>
    <xf numFmtId="216" fontId="76" fillId="0" borderId="0" applyFont="0" applyFill="0" applyBorder="0" applyAlignment="0" applyProtection="0"/>
    <xf numFmtId="194" fontId="119" fillId="0" borderId="0" applyFont="0" applyFill="0" applyBorder="0" applyAlignment="0" applyProtection="0"/>
    <xf numFmtId="0" fontId="120" fillId="0" borderId="0" applyFont="0" applyFill="0" applyBorder="0" applyAlignment="0" applyProtection="0"/>
    <xf numFmtId="217" fontId="76" fillId="0" borderId="0" applyFont="0" applyFill="0" applyBorder="0" applyAlignment="0" applyProtection="0"/>
    <xf numFmtId="186" fontId="69" fillId="0" borderId="0" applyFont="0" applyFill="0" applyBorder="0" applyAlignment="0" applyProtection="0"/>
    <xf numFmtId="191" fontId="69" fillId="0" borderId="0" applyFont="0" applyFill="0" applyBorder="0" applyAlignment="0" applyProtection="0"/>
    <xf numFmtId="0" fontId="121" fillId="6" borderId="0" applyNumberFormat="0" applyBorder="0" applyAlignment="0" applyProtection="0"/>
    <xf numFmtId="0" fontId="122" fillId="0" borderId="0" applyNumberFormat="0" applyFill="0" applyBorder="0" applyAlignment="0" applyProtection="0"/>
    <xf numFmtId="0" fontId="120" fillId="0" borderId="0"/>
    <xf numFmtId="0" fontId="123" fillId="0" borderId="0"/>
    <xf numFmtId="0" fontId="124" fillId="0" borderId="0"/>
    <xf numFmtId="0" fontId="120" fillId="0" borderId="0"/>
    <xf numFmtId="0" fontId="125" fillId="0" borderId="0"/>
    <xf numFmtId="0" fontId="126" fillId="0" borderId="0"/>
    <xf numFmtId="0" fontId="127" fillId="0" borderId="0"/>
    <xf numFmtId="218" fontId="90" fillId="0" borderId="0" applyFill="0" applyBorder="0" applyAlignment="0"/>
    <xf numFmtId="219" fontId="50"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2"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4"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6" fontId="108"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7" fontId="6" fillId="0" borderId="0" applyFill="0" applyBorder="0" applyAlignment="0"/>
    <xf numFmtId="228" fontId="12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30" fontId="128"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0" fontId="129" fillId="23" borderId="20" applyNumberFormat="0" applyAlignment="0" applyProtection="0"/>
    <xf numFmtId="0" fontId="130" fillId="0" borderId="0"/>
    <xf numFmtId="0" fontId="131" fillId="0" borderId="0"/>
    <xf numFmtId="0" fontId="132" fillId="0" borderId="0" applyFill="0" applyBorder="0" applyProtection="0">
      <alignment horizontal="center"/>
      <protection locked="0"/>
    </xf>
    <xf numFmtId="232" fontId="76" fillId="0" borderId="0" applyFont="0" applyFill="0" applyBorder="0" applyAlignment="0" applyProtection="0"/>
    <xf numFmtId="0" fontId="133" fillId="0" borderId="6">
      <alignment horizontal="center"/>
    </xf>
    <xf numFmtId="233" fontId="134" fillId="0" borderId="0"/>
    <xf numFmtId="233" fontId="134" fillId="0" borderId="0"/>
    <xf numFmtId="233" fontId="134" fillId="0" borderId="0"/>
    <xf numFmtId="233" fontId="134" fillId="0" borderId="0"/>
    <xf numFmtId="233" fontId="134" fillId="0" borderId="0"/>
    <xf numFmtId="233" fontId="134" fillId="0" borderId="0"/>
    <xf numFmtId="233" fontId="134" fillId="0" borderId="0"/>
    <xf numFmtId="233" fontId="134" fillId="0" borderId="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167" fontId="6" fillId="0" borderId="0" applyFont="0" applyFill="0" applyBorder="0" applyAlignment="0" applyProtection="0"/>
    <xf numFmtId="167" fontId="135" fillId="0" borderId="0" applyFont="0" applyFill="0" applyBorder="0" applyAlignment="0" applyProtection="0"/>
    <xf numFmtId="173" fontId="113"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203"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235" fontId="73" fillId="0" borderId="0" applyProtection="0"/>
    <xf numFmtId="235" fontId="73" fillId="0" borderId="0" applyProtection="0"/>
    <xf numFmtId="203"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5" fontId="73" fillId="0" borderId="0" applyFont="0" applyFill="0" applyBorder="0" applyAlignment="0" applyProtection="0"/>
    <xf numFmtId="174" fontId="73" fillId="0" borderId="0" applyFont="0" applyFill="0" applyBorder="0" applyAlignment="0" applyProtection="0"/>
    <xf numFmtId="167" fontId="44" fillId="0" borderId="0" applyFont="0" applyFill="0" applyBorder="0" applyAlignment="0" applyProtection="0"/>
    <xf numFmtId="173" fontId="7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28" fontId="128"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6" fontId="136" fillId="0" borderId="0" applyFont="0" applyFill="0" applyBorder="0" applyAlignment="0" applyProtection="0"/>
    <xf numFmtId="237" fontId="73" fillId="0" borderId="0" applyFont="0" applyFill="0" applyBorder="0" applyAlignment="0" applyProtection="0"/>
    <xf numFmtId="238" fontId="137" fillId="0" borderId="0" applyFont="0" applyFill="0" applyBorder="0" applyAlignment="0" applyProtection="0"/>
    <xf numFmtId="239" fontId="73" fillId="0" borderId="0" applyFont="0" applyFill="0" applyBorder="0" applyAlignment="0" applyProtection="0"/>
    <xf numFmtId="240" fontId="137" fillId="0" borderId="0" applyFont="0" applyFill="0" applyBorder="0" applyAlignment="0" applyProtection="0"/>
    <xf numFmtId="241" fontId="73" fillId="0" borderId="0" applyFont="0" applyFill="0" applyBorder="0" applyAlignment="0" applyProtection="0"/>
    <xf numFmtId="174"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242" fontId="44" fillId="0" borderId="0" applyFont="0" applyFill="0" applyBorder="0" applyAlignment="0" applyProtection="0"/>
    <xf numFmtId="169" fontId="44" fillId="0" borderId="0" applyFont="0" applyFill="0" applyBorder="0" applyAlignment="0" applyProtection="0"/>
    <xf numFmtId="177" fontId="4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3"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38"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77" fontId="44" fillId="0" borderId="0" applyFont="0" applyFill="0" applyBorder="0" applyAlignment="0" applyProtection="0"/>
    <xf numFmtId="243" fontId="44" fillId="0" borderId="0" applyFont="0" applyFill="0" applyBorder="0" applyAlignment="0" applyProtection="0"/>
    <xf numFmtId="169" fontId="44" fillId="0" borderId="0" applyFont="0" applyFill="0" applyBorder="0" applyAlignment="0" applyProtection="0"/>
    <xf numFmtId="244" fontId="44" fillId="0" borderId="0" applyFont="0" applyFill="0" applyBorder="0" applyAlignment="0" applyProtection="0"/>
    <xf numFmtId="173"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244" fontId="44" fillId="0" borderId="0" applyFont="0" applyFill="0" applyBorder="0" applyAlignment="0" applyProtection="0"/>
    <xf numFmtId="245" fontId="44" fillId="0" borderId="0" applyFont="0" applyFill="0" applyBorder="0" applyAlignment="0" applyProtection="0"/>
    <xf numFmtId="245" fontId="44" fillId="0" borderId="0" applyFont="0" applyFill="0" applyBorder="0" applyAlignment="0" applyProtection="0"/>
    <xf numFmtId="169" fontId="6" fillId="0" borderId="0" applyFont="0" applyFill="0" applyBorder="0" applyAlignment="0" applyProtection="0"/>
    <xf numFmtId="169" fontId="40" fillId="0" borderId="0" applyFont="0" applyFill="0" applyBorder="0" applyAlignment="0" applyProtection="0"/>
    <xf numFmtId="245" fontId="44" fillId="0" borderId="0" applyFont="0" applyFill="0" applyBorder="0" applyAlignment="0" applyProtection="0"/>
    <xf numFmtId="245"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4"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97" fillId="0" borderId="0" applyFont="0" applyFill="0" applyBorder="0" applyAlignment="0" applyProtection="0"/>
    <xf numFmtId="169" fontId="9"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9" fontId="4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9" fontId="139" fillId="0" borderId="0" applyFont="0" applyFill="0" applyBorder="0" applyAlignment="0" applyProtection="0"/>
    <xf numFmtId="169" fontId="44"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9" fontId="3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74" fontId="44" fillId="0" borderId="0" applyFont="0" applyFill="0" applyBorder="0" applyAlignment="0" applyProtection="0"/>
    <xf numFmtId="169" fontId="8" fillId="0" borderId="0" applyFont="0" applyFill="0" applyBorder="0" applyAlignment="0" applyProtection="0"/>
    <xf numFmtId="213" fontId="6" fillId="0" borderId="0" applyFont="0" applyFill="0" applyBorder="0" applyAlignment="0" applyProtection="0"/>
    <xf numFmtId="169" fontId="44" fillId="0" borderId="0" applyFont="0" applyFill="0" applyBorder="0" applyAlignment="0" applyProtection="0"/>
    <xf numFmtId="246" fontId="44" fillId="0" borderId="0" applyFont="0" applyFill="0" applyBorder="0" applyAlignment="0" applyProtection="0"/>
    <xf numFmtId="247" fontId="44" fillId="0" borderId="0" applyFont="0" applyFill="0" applyBorder="0" applyAlignment="0" applyProtection="0"/>
    <xf numFmtId="246" fontId="44" fillId="0" borderId="0" applyFont="0" applyFill="0" applyBorder="0" applyAlignment="0" applyProtection="0"/>
    <xf numFmtId="169" fontId="44" fillId="0" borderId="0" applyFont="0" applyFill="0" applyBorder="0" applyAlignment="0" applyProtection="0"/>
    <xf numFmtId="169" fontId="138" fillId="0" borderId="0" applyFont="0" applyFill="0" applyBorder="0" applyAlignment="0" applyProtection="0"/>
    <xf numFmtId="169" fontId="44" fillId="0" borderId="0" applyFont="0" applyFill="0" applyBorder="0" applyAlignment="0" applyProtection="0"/>
    <xf numFmtId="248" fontId="6" fillId="0" borderId="0" applyFont="0" applyFill="0" applyBorder="0" applyAlignment="0" applyProtection="0"/>
    <xf numFmtId="169" fontId="44" fillId="0" borderId="0" applyFont="0" applyFill="0" applyBorder="0" applyAlignment="0" applyProtection="0"/>
    <xf numFmtId="169" fontId="50"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75" fontId="6" fillId="0" borderId="0" applyFont="0" applyFill="0" applyBorder="0" applyAlignment="0" applyProtection="0"/>
    <xf numFmtId="168" fontId="73" fillId="0" borderId="0" applyFont="0" applyFill="0" applyBorder="0" applyAlignment="0" applyProtection="0"/>
    <xf numFmtId="169" fontId="9" fillId="0" borderId="0" applyFont="0" applyFill="0" applyBorder="0" applyAlignment="0" applyProtection="0"/>
    <xf numFmtId="0" fontId="44" fillId="0" borderId="0" applyFont="0" applyFill="0" applyBorder="0" applyAlignment="0" applyProtection="0"/>
    <xf numFmtId="249" fontId="7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49" fontId="73" fillId="0" borderId="0" applyFont="0" applyFill="0" applyBorder="0" applyAlignment="0" applyProtection="0"/>
    <xf numFmtId="250" fontId="94" fillId="0" borderId="0" applyFont="0" applyFill="0" applyBorder="0" applyAlignment="0" applyProtection="0"/>
    <xf numFmtId="169" fontId="44" fillId="0" borderId="0" applyFont="0" applyFill="0" applyBorder="0" applyAlignment="0" applyProtection="0"/>
    <xf numFmtId="249" fontId="7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140" fillId="0" borderId="0" applyFont="0" applyFill="0" applyBorder="0" applyAlignment="0" applyProtection="0"/>
    <xf numFmtId="169" fontId="44" fillId="0" borderId="0" applyFont="0" applyFill="0" applyBorder="0" applyAlignment="0" applyProtection="0"/>
    <xf numFmtId="250" fontId="94" fillId="0" borderId="0" applyFont="0" applyFill="0" applyBorder="0" applyAlignment="0" applyProtection="0"/>
    <xf numFmtId="251" fontId="73" fillId="0" borderId="0" applyProtection="0"/>
    <xf numFmtId="250" fontId="94" fillId="0" borderId="0" applyFont="0" applyFill="0" applyBorder="0" applyAlignment="0" applyProtection="0"/>
    <xf numFmtId="43" fontId="73"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52" fontId="6" fillId="0" borderId="0" applyFont="0" applyFill="0" applyBorder="0" applyAlignment="0" applyProtection="0"/>
    <xf numFmtId="0" fontId="6" fillId="0" borderId="0" applyFont="0" applyFill="0" applyBorder="0" applyAlignment="0" applyProtection="0"/>
    <xf numFmtId="169" fontId="6" fillId="0" borderId="0" applyFont="0" applyFill="0" applyBorder="0" applyAlignment="0" applyProtection="0"/>
    <xf numFmtId="174" fontId="113" fillId="0" borderId="0" applyFont="0" applyFill="0" applyBorder="0" applyAlignment="0" applyProtection="0"/>
    <xf numFmtId="253" fontId="73" fillId="0" borderId="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53" fontId="73" fillId="0" borderId="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253" fontId="73" fillId="0" borderId="0" applyProtection="0"/>
    <xf numFmtId="169" fontId="138"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73" fillId="0" borderId="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0" fontId="9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38"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254" fontId="40" fillId="0" borderId="0" applyFont="0" applyFill="0" applyBorder="0" applyAlignment="0" applyProtection="0"/>
    <xf numFmtId="169" fontId="6" fillId="0" borderId="0" applyFont="0" applyFill="0" applyBorder="0" applyAlignment="0" applyProtection="0"/>
    <xf numFmtId="255" fontId="40" fillId="0" borderId="0" applyFont="0" applyFill="0" applyBorder="0" applyAlignment="0" applyProtection="0"/>
    <xf numFmtId="169" fontId="6"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74" fontId="44" fillId="0" borderId="0" applyFont="0" applyFill="0" applyBorder="0" applyAlignment="0" applyProtection="0"/>
    <xf numFmtId="253" fontId="73" fillId="0" borderId="0" applyProtection="0"/>
    <xf numFmtId="253" fontId="73" fillId="0" borderId="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138"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93" fontId="44" fillId="0" borderId="0" applyFont="0" applyFill="0" applyBorder="0" applyAlignment="0" applyProtection="0"/>
    <xf numFmtId="169" fontId="44" fillId="0" borderId="0" applyFont="0" applyFill="0" applyBorder="0" applyAlignment="0" applyProtection="0"/>
    <xf numFmtId="193" fontId="6" fillId="0" borderId="0" applyFont="0" applyFill="0" applyBorder="0" applyAlignment="0" applyProtection="0"/>
    <xf numFmtId="169" fontId="44" fillId="0" borderId="0" applyFont="0" applyFill="0" applyBorder="0" applyAlignment="0" applyProtection="0"/>
    <xf numFmtId="193" fontId="6" fillId="0" borderId="0" applyFont="0" applyFill="0" applyBorder="0" applyAlignment="0" applyProtection="0"/>
    <xf numFmtId="174" fontId="6" fillId="0" borderId="0" applyFont="0" applyFill="0" applyBorder="0" applyAlignment="0" applyProtection="0"/>
    <xf numFmtId="174" fontId="73" fillId="0" borderId="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69" fontId="4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35" fillId="0" borderId="0" applyFont="0" applyFill="0" applyBorder="0" applyAlignment="0" applyProtection="0"/>
    <xf numFmtId="174" fontId="73" fillId="0" borderId="0" applyFont="0" applyFill="0" applyBorder="0" applyAlignment="0" applyProtection="0"/>
    <xf numFmtId="169" fontId="138" fillId="0" borderId="0" applyFont="0" applyFill="0" applyBorder="0" applyAlignment="0" applyProtection="0"/>
    <xf numFmtId="169" fontId="34" fillId="0" borderId="0" applyFont="0" applyFill="0" applyBorder="0" applyAlignment="0" applyProtection="0"/>
    <xf numFmtId="169" fontId="6" fillId="0" borderId="0" applyFont="0" applyFill="0" applyBorder="0" applyAlignment="0" applyProtection="0"/>
    <xf numFmtId="193" fontId="50"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50" fillId="0" borderId="0" applyFont="0" applyFill="0" applyBorder="0" applyAlignment="0" applyProtection="0"/>
    <xf numFmtId="169" fontId="44" fillId="0" borderId="0" applyFont="0" applyFill="0" applyBorder="0" applyAlignment="0" applyProtection="0"/>
    <xf numFmtId="169" fontId="50" fillId="0" borderId="0" applyFont="0" applyFill="0" applyBorder="0" applyAlignment="0" applyProtection="0"/>
    <xf numFmtId="169" fontId="138"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169" fontId="138" fillId="0" borderId="0" applyFont="0" applyFill="0" applyBorder="0" applyAlignment="0" applyProtection="0"/>
    <xf numFmtId="178" fontId="44" fillId="0" borderId="0" applyFont="0" applyFill="0" applyBorder="0" applyAlignment="0" applyProtection="0"/>
    <xf numFmtId="169" fontId="44" fillId="0" borderId="0" applyFont="0" applyFill="0" applyBorder="0" applyAlignment="0" applyProtection="0"/>
    <xf numFmtId="174" fontId="44" fillId="0" borderId="0" applyFont="0" applyFill="0" applyBorder="0" applyAlignment="0" applyProtection="0"/>
    <xf numFmtId="169" fontId="44" fillId="0" borderId="0" applyFont="0" applyFill="0" applyBorder="0" applyAlignment="0" applyProtection="0"/>
    <xf numFmtId="256" fontId="34" fillId="0" borderId="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73" fillId="0" borderId="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7" fillId="0" borderId="0" applyNumberFormat="0" applyFill="0" applyBorder="0" applyAlignment="0" applyProtection="0"/>
    <xf numFmtId="0" fontId="141" fillId="0" borderId="0">
      <alignment horizontal="center"/>
    </xf>
    <xf numFmtId="0" fontId="142" fillId="0" borderId="0" applyNumberFormat="0" applyAlignment="0">
      <alignment horizontal="left"/>
    </xf>
    <xf numFmtId="192" fontId="143" fillId="0" borderId="0" applyFont="0" applyFill="0" applyBorder="0" applyAlignment="0" applyProtection="0"/>
    <xf numFmtId="257" fontId="144" fillId="0" borderId="0" applyFill="0" applyBorder="0" applyProtection="0"/>
    <xf numFmtId="258" fontId="136" fillId="0" borderId="0" applyFont="0" applyFill="0" applyBorder="0" applyAlignment="0" applyProtection="0"/>
    <xf numFmtId="259" fontId="34" fillId="0" borderId="0" applyFill="0" applyBorder="0" applyProtection="0"/>
    <xf numFmtId="259" fontId="34" fillId="0" borderId="11" applyFill="0" applyProtection="0"/>
    <xf numFmtId="259" fontId="34" fillId="0" borderId="21" applyFill="0" applyProtection="0"/>
    <xf numFmtId="260" fontId="123" fillId="0" borderId="0" applyFont="0" applyFill="0" applyBorder="0" applyAlignment="0" applyProtection="0"/>
    <xf numFmtId="261" fontId="145"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264" fontId="145" fillId="0" borderId="0" applyFont="0" applyFill="0" applyBorder="0" applyAlignment="0" applyProtection="0"/>
    <xf numFmtId="220" fontId="128"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65" fontId="137" fillId="0" borderId="0" applyFont="0" applyFill="0" applyBorder="0" applyAlignment="0" applyProtection="0"/>
    <xf numFmtId="266" fontId="73" fillId="0" borderId="0" applyFont="0" applyFill="0" applyBorder="0" applyAlignment="0" applyProtection="0"/>
    <xf numFmtId="267" fontId="137" fillId="0" borderId="0" applyFont="0" applyFill="0" applyBorder="0" applyAlignment="0" applyProtection="0"/>
    <xf numFmtId="268" fontId="137" fillId="0" borderId="0" applyFont="0" applyFill="0" applyBorder="0" applyAlignment="0" applyProtection="0"/>
    <xf numFmtId="269" fontId="73" fillId="0" borderId="0" applyFont="0" applyFill="0" applyBorder="0" applyAlignment="0" applyProtection="0"/>
    <xf numFmtId="270" fontId="137" fillId="0" borderId="0" applyFont="0" applyFill="0" applyBorder="0" applyAlignment="0" applyProtection="0"/>
    <xf numFmtId="271" fontId="137" fillId="0" borderId="0" applyFont="0" applyFill="0" applyBorder="0" applyAlignment="0" applyProtection="0"/>
    <xf numFmtId="272" fontId="73" fillId="0" borderId="0" applyFont="0" applyFill="0" applyBorder="0" applyAlignment="0" applyProtection="0"/>
    <xf numFmtId="273" fontId="137" fillId="0" borderId="0" applyFont="0" applyFill="0" applyBorder="0" applyAlignment="0" applyProtection="0"/>
    <xf numFmtId="168" fontId="44"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4" fontId="6" fillId="0" borderId="0" applyFont="0" applyFill="0" applyBorder="0" applyAlignment="0" applyProtection="0"/>
    <xf numFmtId="275"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7" fontId="73" fillId="0" borderId="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6" fontId="6" fillId="0" borderId="0" applyFont="0" applyFill="0" applyBorder="0" applyAlignment="0" applyProtection="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applyProtection="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0" fontId="146" fillId="24" borderId="22" applyNumberFormat="0" applyAlignment="0" applyProtection="0"/>
    <xf numFmtId="178" fontId="97" fillId="0" borderId="0" applyFont="0" applyFill="0" applyBorder="0" applyAlignment="0" applyProtection="0"/>
    <xf numFmtId="1" fontId="147" fillId="0" borderId="7" applyBorder="0"/>
    <xf numFmtId="279" fontId="50" fillId="0" borderId="23"/>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3" fillId="0" borderId="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4" fontId="89" fillId="0" borderId="0" applyFill="0" applyBorder="0" applyAlignment="0"/>
    <xf numFmtId="14" fontId="88" fillId="0" borderId="0" applyFill="0" applyBorder="0" applyAlignment="0"/>
    <xf numFmtId="0" fontId="94" fillId="0" borderId="0" applyProtection="0"/>
    <xf numFmtId="3" fontId="148" fillId="0" borderId="8">
      <alignment horizontal="left" vertical="top" wrapText="1"/>
    </xf>
    <xf numFmtId="169" fontId="138" fillId="0" borderId="0" applyFont="0" applyFill="0" applyBorder="0" applyAlignment="0" applyProtection="0"/>
    <xf numFmtId="280" fontId="34" fillId="0" borderId="0" applyFill="0" applyBorder="0" applyProtection="0"/>
    <xf numFmtId="280" fontId="34" fillId="0" borderId="11" applyFill="0" applyProtection="0"/>
    <xf numFmtId="280" fontId="34" fillId="0" borderId="21" applyFill="0" applyProtection="0"/>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281" fontId="6" fillId="0" borderId="24">
      <alignment vertical="center"/>
    </xf>
    <xf numFmtId="0" fontId="6" fillId="0" borderId="0" applyFont="0" applyFill="0" applyBorder="0" applyAlignment="0" applyProtection="0"/>
    <xf numFmtId="0" fontId="6" fillId="0" borderId="0" applyFont="0" applyFill="0" applyBorder="0" applyAlignment="0" applyProtection="0"/>
    <xf numFmtId="282" fontId="50" fillId="0" borderId="0"/>
    <xf numFmtId="283" fontId="75" fillId="0" borderId="2"/>
    <xf numFmtId="283" fontId="75" fillId="0" borderId="2"/>
    <xf numFmtId="248" fontId="6" fillId="0" borderId="0"/>
    <xf numFmtId="248" fontId="6" fillId="0" borderId="0"/>
    <xf numFmtId="248" fontId="6" fillId="0" borderId="0"/>
    <xf numFmtId="248" fontId="6" fillId="0" borderId="0"/>
    <xf numFmtId="248" fontId="6" fillId="0" borderId="0"/>
    <xf numFmtId="248" fontId="6" fillId="0" borderId="0"/>
    <xf numFmtId="248" fontId="6" fillId="0" borderId="0"/>
    <xf numFmtId="248" fontId="6" fillId="0" borderId="0"/>
    <xf numFmtId="248" fontId="6" fillId="0" borderId="0"/>
    <xf numFmtId="248" fontId="6" fillId="0" borderId="0" applyProtection="0"/>
    <xf numFmtId="248" fontId="6" fillId="0" borderId="0"/>
    <xf numFmtId="248" fontId="6" fillId="0" borderId="0"/>
    <xf numFmtId="248" fontId="6" fillId="0" borderId="0"/>
    <xf numFmtId="248" fontId="6" fillId="0" borderId="0"/>
    <xf numFmtId="248" fontId="6" fillId="0" borderId="0"/>
    <xf numFmtId="248" fontId="6" fillId="0" borderId="0"/>
    <xf numFmtId="248" fontId="6" fillId="0" borderId="0"/>
    <xf numFmtId="284" fontId="75" fillId="0" borderId="0"/>
    <xf numFmtId="173" fontId="149" fillId="0" borderId="0" applyFont="0" applyFill="0" applyBorder="0" applyAlignment="0" applyProtection="0"/>
    <xf numFmtId="174" fontId="149" fillId="0" borderId="0" applyFont="0" applyFill="0" applyBorder="0" applyAlignment="0" applyProtection="0"/>
    <xf numFmtId="173" fontId="149" fillId="0" borderId="0" applyFont="0" applyFill="0" applyBorder="0" applyAlignment="0" applyProtection="0"/>
    <xf numFmtId="167"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03" fontId="149" fillId="0" borderId="0" applyFont="0" applyFill="0" applyBorder="0" applyAlignment="0" applyProtection="0"/>
    <xf numFmtId="285" fontId="108" fillId="0" borderId="0" applyFont="0" applyFill="0" applyBorder="0" applyAlignment="0" applyProtection="0"/>
    <xf numFmtId="285" fontId="108" fillId="0" borderId="0" applyFont="0" applyFill="0" applyBorder="0" applyAlignment="0" applyProtection="0"/>
    <xf numFmtId="167" fontId="150" fillId="0" borderId="0" applyFont="0" applyFill="0" applyBorder="0" applyAlignment="0" applyProtection="0"/>
    <xf numFmtId="167" fontId="150" fillId="0" borderId="0" applyFont="0" applyFill="0" applyBorder="0" applyAlignment="0" applyProtection="0"/>
    <xf numFmtId="285" fontId="108" fillId="0" borderId="0" applyFont="0" applyFill="0" applyBorder="0" applyAlignment="0" applyProtection="0"/>
    <xf numFmtId="285" fontId="108" fillId="0" borderId="0" applyFont="0" applyFill="0" applyBorder="0" applyAlignment="0" applyProtection="0"/>
    <xf numFmtId="173" fontId="149" fillId="0" borderId="0" applyFont="0" applyFill="0" applyBorder="0" applyAlignment="0" applyProtection="0"/>
    <xf numFmtId="173" fontId="149" fillId="0" borderId="0" applyFont="0" applyFill="0" applyBorder="0" applyAlignment="0" applyProtection="0"/>
    <xf numFmtId="285" fontId="108" fillId="0" borderId="0" applyFont="0" applyFill="0" applyBorder="0" applyAlignment="0" applyProtection="0"/>
    <xf numFmtId="285" fontId="108" fillId="0" borderId="0" applyFont="0" applyFill="0" applyBorder="0" applyAlignment="0" applyProtection="0"/>
    <xf numFmtId="286" fontId="50" fillId="0" borderId="0" applyFont="0" applyFill="0" applyBorder="0" applyAlignment="0" applyProtection="0"/>
    <xf numFmtId="286" fontId="50"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167" fontId="150" fillId="0" borderId="0" applyFont="0" applyFill="0" applyBorder="0" applyAlignment="0" applyProtection="0"/>
    <xf numFmtId="167" fontId="150" fillId="0" borderId="0" applyFont="0" applyFill="0" applyBorder="0" applyAlignment="0" applyProtection="0"/>
    <xf numFmtId="41" fontId="149" fillId="0" borderId="0" applyFont="0" applyFill="0" applyBorder="0" applyAlignment="0" applyProtection="0"/>
    <xf numFmtId="167" fontId="149"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167" fontId="149" fillId="0" borderId="0" applyFont="0" applyFill="0" applyBorder="0" applyAlignment="0" applyProtection="0"/>
    <xf numFmtId="173" fontId="149" fillId="0" borderId="0" applyFont="0" applyFill="0" applyBorder="0" applyAlignment="0" applyProtection="0"/>
    <xf numFmtId="167" fontId="149" fillId="0" borderId="0" applyFont="0" applyFill="0" applyBorder="0" applyAlignment="0" applyProtection="0"/>
    <xf numFmtId="173" fontId="149" fillId="0" borderId="0" applyFont="0" applyFill="0" applyBorder="0" applyAlignment="0" applyProtection="0"/>
    <xf numFmtId="167" fontId="149" fillId="0" borderId="0" applyFont="0" applyFill="0" applyBorder="0" applyAlignment="0" applyProtection="0"/>
    <xf numFmtId="167" fontId="149"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167" fontId="149" fillId="0" borderId="0" applyFont="0" applyFill="0" applyBorder="0" applyAlignment="0" applyProtection="0"/>
    <xf numFmtId="174" fontId="149" fillId="0" borderId="0" applyFont="0" applyFill="0" applyBorder="0" applyAlignment="0" applyProtection="0"/>
    <xf numFmtId="169"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193" fontId="149" fillId="0" borderId="0" applyFont="0" applyFill="0" applyBorder="0" applyAlignment="0" applyProtection="0"/>
    <xf numFmtId="288" fontId="108" fillId="0" borderId="0" applyFont="0" applyFill="0" applyBorder="0" applyAlignment="0" applyProtection="0"/>
    <xf numFmtId="288" fontId="108"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288" fontId="108" fillId="0" borderId="0" applyFont="0" applyFill="0" applyBorder="0" applyAlignment="0" applyProtection="0"/>
    <xf numFmtId="288" fontId="108" fillId="0" borderId="0" applyFont="0" applyFill="0" applyBorder="0" applyAlignment="0" applyProtection="0"/>
    <xf numFmtId="174" fontId="149" fillId="0" borderId="0" applyFont="0" applyFill="0" applyBorder="0" applyAlignment="0" applyProtection="0"/>
    <xf numFmtId="174" fontId="149" fillId="0" borderId="0" applyFont="0" applyFill="0" applyBorder="0" applyAlignment="0" applyProtection="0"/>
    <xf numFmtId="288" fontId="108" fillId="0" borderId="0" applyFont="0" applyFill="0" applyBorder="0" applyAlignment="0" applyProtection="0"/>
    <xf numFmtId="288" fontId="108" fillId="0" borderId="0" applyFont="0" applyFill="0" applyBorder="0" applyAlignment="0" applyProtection="0"/>
    <xf numFmtId="251" fontId="50" fillId="0" borderId="0" applyFont="0" applyFill="0" applyBorder="0" applyAlignment="0" applyProtection="0"/>
    <xf numFmtId="251" fontId="50" fillId="0" borderId="0" applyFont="0" applyFill="0" applyBorder="0" applyAlignment="0" applyProtection="0"/>
    <xf numFmtId="289" fontId="50" fillId="0" borderId="0" applyFont="0" applyFill="0" applyBorder="0" applyAlignment="0" applyProtection="0"/>
    <xf numFmtId="289" fontId="50"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43" fontId="149" fillId="0" borderId="0" applyFont="0" applyFill="0" applyBorder="0" applyAlignment="0" applyProtection="0"/>
    <xf numFmtId="169"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169" fontId="149" fillId="0" borderId="0" applyFont="0" applyFill="0" applyBorder="0" applyAlignment="0" applyProtection="0"/>
    <xf numFmtId="174" fontId="149" fillId="0" borderId="0" applyFont="0" applyFill="0" applyBorder="0" applyAlignment="0" applyProtection="0"/>
    <xf numFmtId="169" fontId="149" fillId="0" borderId="0" applyFont="0" applyFill="0" applyBorder="0" applyAlignment="0" applyProtection="0"/>
    <xf numFmtId="174"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169" fontId="149" fillId="0" borderId="0" applyFont="0" applyFill="0" applyBorder="0" applyAlignment="0" applyProtection="0"/>
    <xf numFmtId="3" fontId="50" fillId="0" borderId="0" applyFont="0" applyBorder="0" applyAlignment="0"/>
    <xf numFmtId="0" fontId="10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8" fontId="12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30" fontId="128"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0" fontId="151" fillId="0" borderId="0" applyNumberFormat="0" applyAlignment="0">
      <alignment horizontal="left"/>
    </xf>
    <xf numFmtId="0" fontId="152" fillId="0" borderId="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0" fontId="153" fillId="0" borderId="0"/>
    <xf numFmtId="0" fontId="154" fillId="0" borderId="0" applyNumberFormat="0" applyFill="0" applyBorder="0" applyAlignment="0" applyProtection="0"/>
    <xf numFmtId="3" fontId="50" fillId="0" borderId="0" applyFont="0" applyBorder="0" applyAlignment="0"/>
    <xf numFmtId="0" fontId="6" fillId="0" borderId="0"/>
    <xf numFmtId="0" fontId="6" fillId="0" borderId="0"/>
    <xf numFmtId="0" fontId="6" fillId="0" borderId="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73" fillId="0" borderId="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Protection="0">
      <alignment vertical="center"/>
    </xf>
    <xf numFmtId="0" fontId="157" fillId="0" borderId="0" applyNumberFormat="0" applyFill="0" applyBorder="0" applyAlignment="0" applyProtection="0"/>
    <xf numFmtId="0" fontId="158" fillId="0" borderId="0" applyNumberFormat="0" applyFill="0" applyBorder="0" applyProtection="0">
      <alignment vertical="center"/>
    </xf>
    <xf numFmtId="0" fontId="159" fillId="0" borderId="0" applyNumberFormat="0" applyFill="0" applyBorder="0" applyAlignment="0" applyProtection="0"/>
    <xf numFmtId="0" fontId="160" fillId="0" borderId="0" applyNumberFormat="0" applyFill="0" applyBorder="0" applyAlignment="0" applyProtection="0"/>
    <xf numFmtId="291" fontId="161" fillId="0" borderId="25" applyNumberFormat="0" applyFill="0" applyBorder="0" applyAlignment="0" applyProtection="0"/>
    <xf numFmtId="0" fontId="162" fillId="0" borderId="0" applyNumberFormat="0" applyFill="0" applyBorder="0" applyAlignment="0" applyProtection="0"/>
    <xf numFmtId="0" fontId="163" fillId="7" borderId="0" applyNumberFormat="0" applyBorder="0" applyAlignment="0" applyProtection="0"/>
    <xf numFmtId="38" fontId="164" fillId="3"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3"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38" fontId="164" fillId="2" borderId="0" applyNumberFormat="0" applyBorder="0" applyAlignment="0" applyProtection="0"/>
    <xf numFmtId="292" fontId="165" fillId="3" borderId="0" applyBorder="0" applyProtection="0"/>
    <xf numFmtId="0" fontId="166" fillId="0" borderId="0">
      <alignment vertical="top" wrapText="1"/>
    </xf>
    <xf numFmtId="0" fontId="167" fillId="0" borderId="16" applyNumberFormat="0" applyFill="0" applyBorder="0" applyAlignment="0" applyProtection="0">
      <alignment horizontal="center" vertical="center"/>
    </xf>
    <xf numFmtId="0" fontId="168" fillId="0" borderId="0" applyNumberFormat="0" applyFont="0" applyBorder="0" applyAlignment="0">
      <alignment horizontal="left" vertical="center"/>
    </xf>
    <xf numFmtId="293" fontId="123" fillId="0" borderId="0" applyFont="0" applyFill="0" applyBorder="0" applyAlignment="0" applyProtection="0"/>
    <xf numFmtId="0" fontId="169" fillId="25" borderId="0"/>
    <xf numFmtId="0" fontId="170" fillId="0" borderId="0">
      <alignment horizontal="left"/>
    </xf>
    <xf numFmtId="0" fontId="171" fillId="0" borderId="0">
      <alignment horizontal="left"/>
    </xf>
    <xf numFmtId="0" fontId="86" fillId="0" borderId="26" applyNumberFormat="0" applyAlignment="0" applyProtection="0">
      <alignment horizontal="left" vertical="center"/>
    </xf>
    <xf numFmtId="0" fontId="86" fillId="0" borderId="26" applyNumberFormat="0" applyAlignment="0" applyProtection="0">
      <alignment horizontal="left" vertical="center"/>
    </xf>
    <xf numFmtId="0" fontId="86" fillId="0" borderId="4">
      <alignment horizontal="left" vertical="center"/>
    </xf>
    <xf numFmtId="0" fontId="86" fillId="0" borderId="4">
      <alignment horizontal="left" vertical="center"/>
    </xf>
    <xf numFmtId="14" fontId="172" fillId="26" borderId="27">
      <alignment horizontal="center" vertical="center" wrapText="1"/>
    </xf>
    <xf numFmtId="0" fontId="173" fillId="0" borderId="28" applyNumberFormat="0" applyFill="0" applyAlignment="0" applyProtection="0"/>
    <xf numFmtId="0" fontId="174" fillId="0" borderId="29" applyNumberFormat="0" applyFill="0" applyAlignment="0" applyProtection="0"/>
    <xf numFmtId="0" fontId="175" fillId="0" borderId="30" applyNumberFormat="0" applyFill="0" applyAlignment="0" applyProtection="0"/>
    <xf numFmtId="0" fontId="175" fillId="0" borderId="0" applyNumberFormat="0" applyFill="0" applyBorder="0" applyAlignment="0" applyProtection="0"/>
    <xf numFmtId="0" fontId="132" fillId="0" borderId="0" applyFill="0" applyAlignment="0" applyProtection="0">
      <protection locked="0"/>
    </xf>
    <xf numFmtId="0" fontId="132" fillId="0" borderId="1" applyFill="0" applyAlignment="0" applyProtection="0">
      <protection locked="0"/>
    </xf>
    <xf numFmtId="0" fontId="176" fillId="0" borderId="0" applyProtection="0"/>
    <xf numFmtId="0" fontId="86" fillId="0" borderId="0" applyProtection="0"/>
    <xf numFmtId="0" fontId="177" fillId="0" borderId="27">
      <alignment horizontal="center"/>
    </xf>
    <xf numFmtId="0" fontId="177" fillId="0" borderId="0">
      <alignment horizontal="center"/>
    </xf>
    <xf numFmtId="164" fontId="178" fillId="27" borderId="2" applyNumberFormat="0" applyAlignment="0">
      <alignment horizontal="left" vertical="top"/>
    </xf>
    <xf numFmtId="164" fontId="178" fillId="27" borderId="2" applyNumberFormat="0" applyAlignment="0">
      <alignment horizontal="left" vertical="top"/>
    </xf>
    <xf numFmtId="294" fontId="178" fillId="27" borderId="2" applyNumberFormat="0" applyAlignment="0">
      <alignment horizontal="left" vertical="top"/>
    </xf>
    <xf numFmtId="49" fontId="179" fillId="0" borderId="2">
      <alignment vertical="center"/>
    </xf>
    <xf numFmtId="49" fontId="179" fillId="0" borderId="2">
      <alignment vertical="center"/>
    </xf>
    <xf numFmtId="0" fontId="34" fillId="0" borderId="0"/>
    <xf numFmtId="173" fontId="50" fillId="0" borderId="0" applyFont="0" applyFill="0" applyBorder="0" applyAlignment="0" applyProtection="0"/>
    <xf numFmtId="38" fontId="90"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95" fontId="180" fillId="0" borderId="0" applyFont="0" applyFill="0" applyBorder="0" applyAlignment="0" applyProtection="0"/>
    <xf numFmtId="10" fontId="164" fillId="28"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8" borderId="2" applyNumberFormat="0" applyBorder="0" applyAlignment="0" applyProtection="0"/>
    <xf numFmtId="10" fontId="164" fillId="28"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10" fontId="164" fillId="2" borderId="2" applyNumberFormat="0" applyBorder="0" applyAlignment="0" applyProtection="0"/>
    <xf numFmtId="0" fontId="181" fillId="10" borderId="20" applyNumberFormat="0" applyAlignment="0" applyProtection="0"/>
    <xf numFmtId="0" fontId="181" fillId="10" borderId="20" applyNumberFormat="0" applyAlignment="0" applyProtection="0"/>
    <xf numFmtId="0" fontId="181" fillId="10" borderId="20" applyNumberFormat="0" applyAlignment="0" applyProtection="0"/>
    <xf numFmtId="0" fontId="181" fillId="10" borderId="20" applyNumberFormat="0" applyAlignment="0" applyProtection="0"/>
    <xf numFmtId="0" fontId="181" fillId="10" borderId="20" applyNumberFormat="0" applyAlignment="0" applyProtection="0"/>
    <xf numFmtId="0" fontId="181" fillId="10" borderId="20" applyNumberFormat="0" applyAlignment="0" applyProtection="0"/>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73" fontId="50" fillId="0" borderId="0" applyFont="0" applyFill="0" applyBorder="0" applyAlignment="0" applyProtection="0"/>
    <xf numFmtId="0" fontId="50" fillId="0" borderId="0"/>
    <xf numFmtId="0" fontId="117" fillId="0" borderId="31">
      <alignment horizontal="centerContinuous"/>
    </xf>
    <xf numFmtId="0" fontId="90" fillId="0" borderId="0"/>
    <xf numFmtId="0" fontId="34" fillId="0" borderId="0" applyNumberFormat="0" applyFont="0" applyFill="0" applyBorder="0" applyProtection="0">
      <alignment horizontal="left" vertical="center"/>
    </xf>
    <xf numFmtId="0" fontId="90" fillId="0" borderId="0"/>
    <xf numFmtId="0" fontId="10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8" fontId="12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30" fontId="128"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0" fontId="185" fillId="0" borderId="32" applyNumberFormat="0" applyFill="0" applyAlignment="0" applyProtection="0"/>
    <xf numFmtId="3" fontId="186" fillId="0" borderId="8" applyNumberFormat="0" applyAlignment="0">
      <alignment horizontal="center" vertical="center"/>
    </xf>
    <xf numFmtId="3" fontId="102" fillId="0" borderId="8" applyNumberFormat="0" applyAlignment="0">
      <alignment horizontal="center" vertical="center"/>
    </xf>
    <xf numFmtId="3" fontId="178" fillId="0" borderId="8" applyNumberFormat="0" applyAlignment="0">
      <alignment horizontal="center" vertical="center"/>
    </xf>
    <xf numFmtId="279" fontId="187" fillId="0" borderId="33" applyNumberFormat="0" applyFont="0" applyFill="0" applyBorder="0">
      <alignment horizontal="center"/>
    </xf>
    <xf numFmtId="279" fontId="187" fillId="0" borderId="33" applyNumberFormat="0" applyFont="0" applyFill="0" applyBorder="0">
      <alignment horizontal="center"/>
    </xf>
    <xf numFmtId="38" fontId="90" fillId="0" borderId="0" applyFont="0" applyFill="0" applyBorder="0" applyAlignment="0" applyProtection="0"/>
    <xf numFmtId="40" fontId="90" fillId="0" borderId="0" applyFont="0" applyFill="0" applyBorder="0" applyAlignment="0" applyProtection="0"/>
    <xf numFmtId="173" fontId="108" fillId="0" borderId="0" applyFont="0" applyFill="0" applyBorder="0" applyAlignment="0" applyProtection="0"/>
    <xf numFmtId="174" fontId="108" fillId="0" borderId="0" applyFont="0" applyFill="0" applyBorder="0" applyAlignment="0" applyProtection="0"/>
    <xf numFmtId="0" fontId="188" fillId="0" borderId="27"/>
    <xf numFmtId="0" fontId="189" fillId="0" borderId="27"/>
    <xf numFmtId="172" fontId="108" fillId="0" borderId="33"/>
    <xf numFmtId="172" fontId="108" fillId="0" borderId="33"/>
    <xf numFmtId="296" fontId="190" fillId="0" borderId="33"/>
    <xf numFmtId="297" fontId="113" fillId="0" borderId="0" applyFont="0" applyFill="0" applyBorder="0" applyAlignment="0" applyProtection="0"/>
    <xf numFmtId="298" fontId="113" fillId="0" borderId="0" applyFont="0" applyFill="0" applyBorder="0" applyAlignment="0" applyProtection="0"/>
    <xf numFmtId="299" fontId="108" fillId="0" borderId="0" applyFont="0" applyFill="0" applyBorder="0" applyAlignment="0" applyProtection="0"/>
    <xf numFmtId="300" fontId="108" fillId="0" borderId="0" applyFont="0" applyFill="0" applyBorder="0" applyAlignment="0" applyProtection="0"/>
    <xf numFmtId="0" fontId="94" fillId="0" borderId="0" applyNumberFormat="0" applyFont="0" applyFill="0" applyAlignment="0"/>
    <xf numFmtId="0" fontId="191" fillId="29" borderId="0" applyNumberFormat="0" applyBorder="0" applyAlignment="0" applyProtection="0"/>
    <xf numFmtId="0" fontId="123" fillId="0" borderId="2"/>
    <xf numFmtId="0" fontId="34" fillId="0" borderId="0"/>
    <xf numFmtId="37" fontId="192" fillId="0" borderId="0"/>
    <xf numFmtId="37" fontId="192" fillId="0" borderId="0"/>
    <xf numFmtId="37" fontId="192" fillId="0" borderId="0"/>
    <xf numFmtId="0" fontId="193" fillId="0" borderId="2" applyNumberFormat="0" applyFont="0" applyFill="0" applyBorder="0" applyAlignment="0">
      <alignment horizontal="center"/>
    </xf>
    <xf numFmtId="0" fontId="193" fillId="0" borderId="2" applyNumberFormat="0" applyFont="0" applyFill="0" applyBorder="0" applyAlignment="0">
      <alignment horizontal="center"/>
    </xf>
    <xf numFmtId="301" fontId="194" fillId="0" borderId="0"/>
    <xf numFmtId="0" fontId="195" fillId="0" borderId="0"/>
    <xf numFmtId="0" fontId="6" fillId="0" borderId="0"/>
    <xf numFmtId="0" fontId="196" fillId="0" borderId="0"/>
    <xf numFmtId="0" fontId="197" fillId="0" borderId="0"/>
    <xf numFmtId="0" fontId="44" fillId="0" borderId="0"/>
    <xf numFmtId="0" fontId="198" fillId="0" borderId="0"/>
    <xf numFmtId="0" fontId="6" fillId="0" borderId="0"/>
    <xf numFmtId="0" fontId="199" fillId="0" borderId="0"/>
    <xf numFmtId="0" fontId="6" fillId="0" borderId="0"/>
    <xf numFmtId="0" fontId="108" fillId="0" borderId="0"/>
    <xf numFmtId="0" fontId="6" fillId="0" borderId="0"/>
    <xf numFmtId="0" fontId="6" fillId="0" borderId="0"/>
    <xf numFmtId="0" fontId="40" fillId="0" borderId="0"/>
    <xf numFmtId="0" fontId="8" fillId="0" borderId="0"/>
    <xf numFmtId="0" fontId="8" fillId="0" borderId="0"/>
    <xf numFmtId="0" fontId="8" fillId="0" borderId="0"/>
    <xf numFmtId="0" fontId="97" fillId="0" borderId="0"/>
    <xf numFmtId="0" fontId="44" fillId="0" borderId="0"/>
    <xf numFmtId="0" fontId="198" fillId="0" borderId="0"/>
    <xf numFmtId="0" fontId="6" fillId="0" borderId="0"/>
    <xf numFmtId="0" fontId="44" fillId="0" borderId="0"/>
    <xf numFmtId="0" fontId="200" fillId="0" borderId="0"/>
    <xf numFmtId="0" fontId="108" fillId="0" borderId="0"/>
    <xf numFmtId="0" fontId="44" fillId="0" borderId="0"/>
    <xf numFmtId="0" fontId="6" fillId="0" borderId="0"/>
    <xf numFmtId="0" fontId="40" fillId="0" borderId="0"/>
    <xf numFmtId="0" fontId="94" fillId="0" borderId="0"/>
    <xf numFmtId="0" fontId="73" fillId="0" borderId="0"/>
    <xf numFmtId="0" fontId="6" fillId="0" borderId="0"/>
    <xf numFmtId="0" fontId="8" fillId="0" borderId="0"/>
    <xf numFmtId="0" fontId="8" fillId="0" borderId="0"/>
    <xf numFmtId="0" fontId="8" fillId="0" borderId="0"/>
    <xf numFmtId="0" fontId="8" fillId="0" borderId="0"/>
    <xf numFmtId="0" fontId="73" fillId="0" borderId="0" applyProtection="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73" fillId="0" borderId="0"/>
    <xf numFmtId="0" fontId="6" fillId="0" borderId="0"/>
    <xf numFmtId="0" fontId="6" fillId="0" borderId="0"/>
    <xf numFmtId="0" fontId="44" fillId="0" borderId="0"/>
    <xf numFmtId="0" fontId="201" fillId="0" borderId="0"/>
    <xf numFmtId="0" fontId="6" fillId="0" borderId="0"/>
    <xf numFmtId="0" fontId="6" fillId="0" borderId="0"/>
    <xf numFmtId="0" fontId="40" fillId="0" borderId="0"/>
    <xf numFmtId="0" fontId="44" fillId="0" borderId="0"/>
    <xf numFmtId="0" fontId="40" fillId="0" borderId="0"/>
    <xf numFmtId="0" fontId="44" fillId="0" borderId="0"/>
    <xf numFmtId="0" fontId="40" fillId="0" borderId="0"/>
    <xf numFmtId="0" fontId="75" fillId="0" borderId="0"/>
    <xf numFmtId="0" fontId="40" fillId="0" borderId="0"/>
    <xf numFmtId="0" fontId="44" fillId="0" borderId="0"/>
    <xf numFmtId="0" fontId="44" fillId="0" borderId="0"/>
    <xf numFmtId="0" fontId="44" fillId="0" borderId="0"/>
    <xf numFmtId="0" fontId="44" fillId="0" borderId="0"/>
    <xf numFmtId="0" fontId="40" fillId="0" borderId="0"/>
    <xf numFmtId="0" fontId="40" fillId="0" borderId="0"/>
    <xf numFmtId="0" fontId="40" fillId="0" borderId="0"/>
    <xf numFmtId="0" fontId="40"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0" fillId="0" borderId="0"/>
    <xf numFmtId="0" fontId="40" fillId="0" borderId="0"/>
    <xf numFmtId="0" fontId="44" fillId="0" borderId="0"/>
    <xf numFmtId="0" fontId="201" fillId="0" borderId="0"/>
    <xf numFmtId="0" fontId="201" fillId="0" borderId="0"/>
    <xf numFmtId="0" fontId="201" fillId="0" borderId="0"/>
    <xf numFmtId="0" fontId="199" fillId="0" borderId="0"/>
    <xf numFmtId="0" fontId="73" fillId="0" borderId="0" applyProtection="0"/>
    <xf numFmtId="0" fontId="8" fillId="0" borderId="0"/>
    <xf numFmtId="0" fontId="34" fillId="0" borderId="0"/>
    <xf numFmtId="0" fontId="44" fillId="0" borderId="0"/>
    <xf numFmtId="0" fontId="44" fillId="0" borderId="0"/>
    <xf numFmtId="0" fontId="202" fillId="0" borderId="0"/>
    <xf numFmtId="0" fontId="44" fillId="0" borderId="0"/>
    <xf numFmtId="0" fontId="44" fillId="0" borderId="0"/>
    <xf numFmtId="0" fontId="50" fillId="0" borderId="0"/>
    <xf numFmtId="0" fontId="40" fillId="0" borderId="0"/>
    <xf numFmtId="0" fontId="44" fillId="0" borderId="0"/>
    <xf numFmtId="0" fontId="40" fillId="0" borderId="0"/>
    <xf numFmtId="0" fontId="140" fillId="0" borderId="0"/>
    <xf numFmtId="0" fontId="40" fillId="0" borderId="0"/>
    <xf numFmtId="0" fontId="140" fillId="0" borderId="0"/>
    <xf numFmtId="0" fontId="40" fillId="0" borderId="0"/>
    <xf numFmtId="0" fontId="140" fillId="0" borderId="0"/>
    <xf numFmtId="0" fontId="40" fillId="0" borderId="0"/>
    <xf numFmtId="0" fontId="140" fillId="0" borderId="0"/>
    <xf numFmtId="0" fontId="40" fillId="0" borderId="0"/>
    <xf numFmtId="0" fontId="75" fillId="0" borderId="0"/>
    <xf numFmtId="0" fontId="44" fillId="0" borderId="0"/>
    <xf numFmtId="0" fontId="201" fillId="0" borderId="0"/>
    <xf numFmtId="0" fontId="6" fillId="0" borderId="0"/>
    <xf numFmtId="0" fontId="201" fillId="0" borderId="0"/>
    <xf numFmtId="0" fontId="6" fillId="0" borderId="0"/>
    <xf numFmtId="0" fontId="73" fillId="0" borderId="0"/>
    <xf numFmtId="0" fontId="73" fillId="0" borderId="0" applyProtection="0"/>
    <xf numFmtId="0" fontId="73" fillId="0" borderId="0"/>
    <xf numFmtId="0" fontId="73" fillId="0" borderId="0" applyProtection="0"/>
    <xf numFmtId="0" fontId="6" fillId="0" borderId="0"/>
    <xf numFmtId="0" fontId="73" fillId="0" borderId="0" applyProtection="0"/>
    <xf numFmtId="0" fontId="94" fillId="0" borderId="0"/>
    <xf numFmtId="0" fontId="6" fillId="0" borderId="0"/>
    <xf numFmtId="0" fontId="73" fillId="0" borderId="0" applyProtection="0"/>
    <xf numFmtId="0" fontId="73" fillId="0" borderId="0"/>
    <xf numFmtId="0" fontId="94" fillId="0" borderId="0"/>
    <xf numFmtId="0" fontId="73" fillId="0" borderId="0" applyProtection="0"/>
    <xf numFmtId="0" fontId="94" fillId="0" borderId="0"/>
    <xf numFmtId="0" fontId="73" fillId="0" borderId="0" applyProtection="0"/>
    <xf numFmtId="0" fontId="44" fillId="0" borderId="0"/>
    <xf numFmtId="0" fontId="73" fillId="0" borderId="0" applyProtection="0"/>
    <xf numFmtId="0" fontId="6" fillId="0" borderId="0"/>
    <xf numFmtId="0" fontId="203" fillId="0" borderId="0"/>
    <xf numFmtId="0" fontId="44" fillId="0" borderId="0"/>
    <xf numFmtId="0" fontId="6" fillId="0" borderId="0"/>
    <xf numFmtId="0" fontId="198" fillId="0" borderId="0"/>
    <xf numFmtId="0" fontId="6" fillId="0" borderId="0"/>
    <xf numFmtId="0" fontId="6" fillId="0" borderId="0"/>
    <xf numFmtId="0" fontId="6" fillId="0" borderId="0"/>
    <xf numFmtId="0" fontId="6" fillId="0" borderId="0"/>
    <xf numFmtId="0" fontId="6" fillId="0" borderId="0"/>
    <xf numFmtId="0" fontId="44" fillId="0" borderId="0"/>
    <xf numFmtId="0" fontId="6" fillId="0" borderId="0"/>
    <xf numFmtId="0" fontId="8" fillId="0" borderId="0"/>
    <xf numFmtId="0" fontId="201" fillId="0" borderId="0"/>
    <xf numFmtId="0" fontId="6" fillId="0" borderId="0"/>
    <xf numFmtId="0" fontId="113" fillId="0" borderId="0"/>
    <xf numFmtId="0" fontId="113" fillId="0" borderId="0" applyProtection="0"/>
    <xf numFmtId="0" fontId="44" fillId="0" borderId="0" applyProtection="0"/>
    <xf numFmtId="0" fontId="8" fillId="0" borderId="0"/>
    <xf numFmtId="0" fontId="8" fillId="0" borderId="0"/>
    <xf numFmtId="0" fontId="8" fillId="0" borderId="0"/>
    <xf numFmtId="0" fontId="8" fillId="0" borderId="0"/>
    <xf numFmtId="0" fontId="8" fillId="0" borderId="0"/>
    <xf numFmtId="0" fontId="108" fillId="0" borderId="0"/>
    <xf numFmtId="0" fontId="6" fillId="0" borderId="0"/>
    <xf numFmtId="0" fontId="113" fillId="0" borderId="0" applyProtection="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73" fillId="0" borderId="0"/>
    <xf numFmtId="0" fontId="204" fillId="0" borderId="0"/>
    <xf numFmtId="0" fontId="73" fillId="0" borderId="0"/>
    <xf numFmtId="0" fontId="73" fillId="0" borderId="0"/>
    <xf numFmtId="0" fontId="73" fillId="0" borderId="0"/>
    <xf numFmtId="0" fontId="5" fillId="0" borderId="0"/>
    <xf numFmtId="0" fontId="5" fillId="0" borderId="0"/>
    <xf numFmtId="0" fontId="44" fillId="0" borderId="0" applyProtection="0"/>
    <xf numFmtId="0" fontId="5" fillId="0" borderId="0"/>
    <xf numFmtId="0" fontId="5" fillId="0" borderId="0"/>
    <xf numFmtId="0" fontId="5" fillId="0" borderId="0"/>
    <xf numFmtId="0" fontId="5" fillId="0" borderId="0"/>
    <xf numFmtId="0" fontId="73" fillId="0" borderId="0"/>
    <xf numFmtId="0" fontId="5" fillId="0" borderId="0"/>
    <xf numFmtId="0" fontId="5" fillId="0" borderId="0"/>
    <xf numFmtId="0" fontId="73" fillId="0" borderId="0"/>
    <xf numFmtId="0" fontId="8" fillId="0" borderId="0"/>
    <xf numFmtId="0" fontId="8" fillId="0" borderId="0"/>
    <xf numFmtId="0" fontId="8" fillId="0" borderId="0"/>
    <xf numFmtId="0" fontId="8"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3"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35" fillId="0" borderId="0"/>
    <xf numFmtId="0" fontId="6" fillId="0" borderId="0"/>
    <xf numFmtId="0" fontId="73" fillId="0" borderId="0"/>
    <xf numFmtId="0" fontId="6" fillId="0" borderId="0"/>
    <xf numFmtId="0" fontId="6" fillId="0" borderId="0" applyProtection="0"/>
    <xf numFmtId="0" fontId="73" fillId="0" borderId="0"/>
    <xf numFmtId="0" fontId="73" fillId="0" borderId="0"/>
    <xf numFmtId="0" fontId="8" fillId="0" borderId="0"/>
    <xf numFmtId="0" fontId="8"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50" fillId="0" borderId="0"/>
    <xf numFmtId="0" fontId="44" fillId="0" borderId="0"/>
    <xf numFmtId="0" fontId="34" fillId="0" borderId="0"/>
    <xf numFmtId="0" fontId="34" fillId="0" borderId="0"/>
    <xf numFmtId="0" fontId="50" fillId="0" borderId="0"/>
    <xf numFmtId="0" fontId="44" fillId="0" borderId="0"/>
    <xf numFmtId="0" fontId="44" fillId="0" borderId="0"/>
    <xf numFmtId="0" fontId="6" fillId="0" borderId="0"/>
    <xf numFmtId="0" fontId="6" fillId="0" borderId="0"/>
    <xf numFmtId="0" fontId="44" fillId="0" borderId="0"/>
    <xf numFmtId="0" fontId="44"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50" fillId="0" borderId="0"/>
    <xf numFmtId="0" fontId="96" fillId="0" borderId="0" applyFont="0"/>
    <xf numFmtId="0" fontId="149" fillId="0" borderId="0"/>
    <xf numFmtId="0" fontId="44" fillId="29" borderId="34" applyNumberFormat="0" applyFont="0" applyAlignment="0" applyProtection="0"/>
    <xf numFmtId="0" fontId="44" fillId="29" borderId="34" applyNumberFormat="0" applyFont="0" applyAlignment="0" applyProtection="0"/>
    <xf numFmtId="0" fontId="44" fillId="29" borderId="34" applyNumberFormat="0" applyFont="0" applyAlignment="0" applyProtection="0"/>
    <xf numFmtId="0" fontId="44" fillId="29" borderId="34" applyNumberFormat="0" applyFont="0" applyAlignment="0" applyProtection="0"/>
    <xf numFmtId="0" fontId="44" fillId="29" borderId="34" applyNumberFormat="0" applyFont="0" applyAlignment="0" applyProtection="0"/>
    <xf numFmtId="0" fontId="44" fillId="29" borderId="34" applyNumberFormat="0" applyFont="0" applyAlignment="0" applyProtection="0"/>
    <xf numFmtId="0" fontId="108" fillId="30" borderId="34" applyNumberFormat="0" applyFont="0" applyAlignment="0" applyProtection="0"/>
    <xf numFmtId="302" fontId="205" fillId="0" borderId="0" applyFont="0" applyFill="0" applyBorder="0" applyProtection="0">
      <alignment vertical="top" wrapText="1"/>
    </xf>
    <xf numFmtId="0" fontId="75" fillId="0" borderId="15" applyNumberFormat="0" applyAlignment="0">
      <alignment horizontal="center"/>
    </xf>
    <xf numFmtId="0" fontId="75" fillId="0" borderId="0"/>
    <xf numFmtId="0" fontId="75" fillId="0" borderId="0"/>
    <xf numFmtId="0" fontId="75" fillId="0" borderId="0" applyProtection="0"/>
    <xf numFmtId="0" fontId="75" fillId="0" borderId="0" applyProtection="0"/>
    <xf numFmtId="3" fontId="206" fillId="0" borderId="0" applyFont="0" applyFill="0" applyBorder="0" applyAlignment="0" applyProtection="0"/>
    <xf numFmtId="173" fontId="95" fillId="0" borderId="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23" fillId="0" borderId="0" applyNumberFormat="0" applyFill="0" applyBorder="0" applyAlignment="0" applyProtection="0"/>
    <xf numFmtId="0" fontId="50" fillId="0" borderId="0" applyNumberFormat="0" applyFill="0" applyBorder="0" applyAlignment="0" applyProtection="0"/>
    <xf numFmtId="0" fontId="132" fillId="0" borderId="0" applyNumberFormat="0" applyFill="0" applyBorder="0" applyAlignment="0" applyProtection="0"/>
    <xf numFmtId="0" fontId="207" fillId="0" borderId="0" applyNumberFormat="0" applyFill="0" applyBorder="0" applyAlignment="0" applyProtection="0"/>
    <xf numFmtId="0" fontId="123" fillId="0" borderId="0" applyNumberFormat="0" applyFill="0" applyBorder="0" applyAlignment="0" applyProtection="0"/>
    <xf numFmtId="0" fontId="50" fillId="0" borderId="0" applyNumberFormat="0" applyFill="0" applyBorder="0" applyAlignment="0" applyProtection="0"/>
    <xf numFmtId="0" fontId="132" fillId="0" borderId="0" applyProtection="0"/>
    <xf numFmtId="0" fontId="6" fillId="0" borderId="0" applyFont="0" applyFill="0" applyBorder="0" applyAlignment="0" applyProtection="0"/>
    <xf numFmtId="0" fontId="34" fillId="0" borderId="0"/>
    <xf numFmtId="0" fontId="208" fillId="23" borderId="35" applyNumberFormat="0" applyAlignment="0" applyProtection="0"/>
    <xf numFmtId="178" fontId="209" fillId="0" borderId="15" applyFont="0" applyBorder="0" applyAlignment="0"/>
    <xf numFmtId="0" fontId="210" fillId="2" borderId="0"/>
    <xf numFmtId="0" fontId="140" fillId="2" borderId="0"/>
    <xf numFmtId="0" fontId="140" fillId="2" borderId="0"/>
    <xf numFmtId="167" fontId="108"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289" fontId="6" fillId="0" borderId="0" applyFont="0" applyFill="0" applyBorder="0" applyAlignment="0" applyProtection="0"/>
    <xf numFmtId="14" fontId="117" fillId="0" borderId="0">
      <alignment horizontal="center" wrapText="1"/>
      <protection locked="0"/>
    </xf>
    <xf numFmtId="14" fontId="42" fillId="0" borderId="0">
      <alignment horizontal="center" wrapText="1"/>
      <protection locked="0"/>
    </xf>
    <xf numFmtId="303" fontId="132" fillId="0" borderId="0" applyFont="0" applyFill="0" applyBorder="0" applyAlignment="0" applyProtection="0"/>
    <xf numFmtId="304" fontId="136" fillId="0" borderId="0" applyFont="0" applyFill="0" applyBorder="0" applyAlignment="0" applyProtection="0"/>
    <xf numFmtId="305" fontId="137"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226" fontId="108"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307" fontId="108"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308"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73" fillId="0" borderId="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09" fontId="137" fillId="0" borderId="0" applyFont="0" applyFill="0" applyBorder="0" applyAlignment="0" applyProtection="0"/>
    <xf numFmtId="310" fontId="136" fillId="0" borderId="0" applyFont="0" applyFill="0" applyBorder="0" applyAlignment="0" applyProtection="0"/>
    <xf numFmtId="311" fontId="137" fillId="0" borderId="0" applyFont="0" applyFill="0" applyBorder="0" applyAlignment="0" applyProtection="0"/>
    <xf numFmtId="312" fontId="136" fillId="0" borderId="0" applyFont="0" applyFill="0" applyBorder="0" applyAlignment="0" applyProtection="0"/>
    <xf numFmtId="313" fontId="137" fillId="0" borderId="0" applyFont="0" applyFill="0" applyBorder="0" applyAlignment="0" applyProtection="0"/>
    <xf numFmtId="314" fontId="1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7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90" fillId="0" borderId="36" applyNumberFormat="0" applyBorder="0"/>
    <xf numFmtId="9" fontId="90" fillId="0" borderId="36" applyNumberFormat="0" applyBorder="0"/>
    <xf numFmtId="0" fontId="10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8" fontId="128"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29" fontId="6" fillId="0" borderId="0" applyFill="0" applyBorder="0" applyAlignment="0"/>
    <xf numFmtId="230" fontId="128"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31" fontId="6" fillId="0" borderId="0" applyFill="0" applyBorder="0" applyAlignment="0"/>
    <xf numFmtId="220" fontId="12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0" fontId="211" fillId="0" borderId="0"/>
    <xf numFmtId="0" fontId="212" fillId="0" borderId="0"/>
    <xf numFmtId="0" fontId="90" fillId="0" borderId="0" applyNumberFormat="0" applyFont="0" applyFill="0" applyBorder="0" applyAlignment="0" applyProtection="0">
      <alignment horizontal="left"/>
    </xf>
    <xf numFmtId="0" fontId="213" fillId="0" borderId="27">
      <alignment horizontal="center"/>
    </xf>
    <xf numFmtId="1" fontId="108" fillId="0" borderId="8" applyNumberFormat="0" applyFill="0" applyAlignment="0" applyProtection="0">
      <alignment horizontal="center" vertical="center"/>
    </xf>
    <xf numFmtId="0" fontId="214" fillId="31" borderId="0" applyNumberFormat="0" applyFont="0" applyBorder="0" applyAlignment="0">
      <alignment horizontal="center"/>
    </xf>
    <xf numFmtId="0" fontId="214" fillId="31" borderId="0" applyNumberFormat="0" applyFont="0" applyBorder="0" applyAlignment="0">
      <alignment horizontal="center"/>
    </xf>
    <xf numFmtId="14" fontId="215" fillId="0" borderId="0" applyNumberFormat="0" applyFill="0" applyBorder="0" applyAlignment="0" applyProtection="0">
      <alignment horizontal="left"/>
    </xf>
    <xf numFmtId="0" fontId="183" fillId="0" borderId="0"/>
    <xf numFmtId="0" fontId="75" fillId="0" borderId="0"/>
    <xf numFmtId="167" fontId="76" fillId="0" borderId="0" applyFont="0" applyFill="0" applyBorder="0" applyAlignment="0" applyProtection="0"/>
    <xf numFmtId="209" fontId="76"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Protection="0"/>
    <xf numFmtId="206" fontId="76" fillId="0" borderId="0" applyFont="0" applyFill="0" applyBorder="0" applyAlignment="0" applyProtection="0"/>
    <xf numFmtId="167" fontId="73" fillId="0" borderId="0" applyProtection="0"/>
    <xf numFmtId="4" fontId="216" fillId="32" borderId="37" applyNumberFormat="0" applyProtection="0">
      <alignment vertical="center"/>
    </xf>
    <xf numFmtId="4" fontId="217" fillId="32" borderId="37" applyNumberFormat="0" applyProtection="0">
      <alignment vertical="center"/>
    </xf>
    <xf numFmtId="4" fontId="218" fillId="32" borderId="37" applyNumberFormat="0" applyProtection="0">
      <alignment vertical="center"/>
    </xf>
    <xf numFmtId="4" fontId="219" fillId="32" borderId="37" applyNumberFormat="0" applyProtection="0">
      <alignment vertical="center"/>
    </xf>
    <xf numFmtId="4" fontId="220" fillId="32" borderId="37" applyNumberFormat="0" applyProtection="0">
      <alignment horizontal="left" vertical="center" indent="1"/>
    </xf>
    <xf numFmtId="4" fontId="221" fillId="32" borderId="37" applyNumberFormat="0" applyProtection="0">
      <alignment horizontal="left" vertical="center" indent="1"/>
    </xf>
    <xf numFmtId="4" fontId="220" fillId="33" borderId="0" applyNumberFormat="0" applyProtection="0">
      <alignment horizontal="left" vertical="center" indent="1"/>
    </xf>
    <xf numFmtId="4" fontId="221" fillId="33" borderId="0" applyNumberFormat="0" applyProtection="0">
      <alignment horizontal="left" vertical="center" indent="1"/>
    </xf>
    <xf numFmtId="4" fontId="220" fillId="34" borderId="37" applyNumberFormat="0" applyProtection="0">
      <alignment horizontal="right" vertical="center"/>
    </xf>
    <xf numFmtId="4" fontId="221" fillId="34" borderId="37" applyNumberFormat="0" applyProtection="0">
      <alignment horizontal="right" vertical="center"/>
    </xf>
    <xf numFmtId="4" fontId="220" fillId="35" borderId="37" applyNumberFormat="0" applyProtection="0">
      <alignment horizontal="right" vertical="center"/>
    </xf>
    <xf numFmtId="4" fontId="221" fillId="35" borderId="37" applyNumberFormat="0" applyProtection="0">
      <alignment horizontal="right" vertical="center"/>
    </xf>
    <xf numFmtId="4" fontId="220" fillId="36" borderId="37" applyNumberFormat="0" applyProtection="0">
      <alignment horizontal="right" vertical="center"/>
    </xf>
    <xf numFmtId="4" fontId="221" fillId="36" borderId="37" applyNumberFormat="0" applyProtection="0">
      <alignment horizontal="right" vertical="center"/>
    </xf>
    <xf numFmtId="4" fontId="220" fillId="37" borderId="37" applyNumberFormat="0" applyProtection="0">
      <alignment horizontal="right" vertical="center"/>
    </xf>
    <xf numFmtId="4" fontId="221" fillId="37" borderId="37" applyNumberFormat="0" applyProtection="0">
      <alignment horizontal="right" vertical="center"/>
    </xf>
    <xf numFmtId="4" fontId="220" fillId="38" borderId="37" applyNumberFormat="0" applyProtection="0">
      <alignment horizontal="right" vertical="center"/>
    </xf>
    <xf numFmtId="4" fontId="221" fillId="38" borderId="37" applyNumberFormat="0" applyProtection="0">
      <alignment horizontal="right" vertical="center"/>
    </xf>
    <xf numFmtId="4" fontId="220" fillId="39" borderId="37" applyNumberFormat="0" applyProtection="0">
      <alignment horizontal="right" vertical="center"/>
    </xf>
    <xf numFmtId="4" fontId="221" fillId="39" borderId="37" applyNumberFormat="0" applyProtection="0">
      <alignment horizontal="right" vertical="center"/>
    </xf>
    <xf numFmtId="4" fontId="220" fillId="40" borderId="37" applyNumberFormat="0" applyProtection="0">
      <alignment horizontal="right" vertical="center"/>
    </xf>
    <xf numFmtId="4" fontId="221" fillId="40" borderId="37" applyNumberFormat="0" applyProtection="0">
      <alignment horizontal="right" vertical="center"/>
    </xf>
    <xf numFmtId="4" fontId="220" fillId="41" borderId="37" applyNumberFormat="0" applyProtection="0">
      <alignment horizontal="right" vertical="center"/>
    </xf>
    <xf numFmtId="4" fontId="221" fillId="41" borderId="37" applyNumberFormat="0" applyProtection="0">
      <alignment horizontal="right" vertical="center"/>
    </xf>
    <xf numFmtId="4" fontId="220" fillId="42" borderId="37" applyNumberFormat="0" applyProtection="0">
      <alignment horizontal="right" vertical="center"/>
    </xf>
    <xf numFmtId="4" fontId="221" fillId="42" borderId="37" applyNumberFormat="0" applyProtection="0">
      <alignment horizontal="right" vertical="center"/>
    </xf>
    <xf numFmtId="4" fontId="216" fillId="43" borderId="38" applyNumberFormat="0" applyProtection="0">
      <alignment horizontal="left" vertical="center" indent="1"/>
    </xf>
    <xf numFmtId="4" fontId="217" fillId="43" borderId="38" applyNumberFormat="0" applyProtection="0">
      <alignment horizontal="left" vertical="center" indent="1"/>
    </xf>
    <xf numFmtId="4" fontId="216" fillId="44" borderId="0" applyNumberFormat="0" applyProtection="0">
      <alignment horizontal="left" vertical="center" indent="1"/>
    </xf>
    <xf numFmtId="4" fontId="217" fillId="44" borderId="0" applyNumberFormat="0" applyProtection="0">
      <alignment horizontal="left" vertical="center" indent="1"/>
    </xf>
    <xf numFmtId="4" fontId="216" fillId="33" borderId="0" applyNumberFormat="0" applyProtection="0">
      <alignment horizontal="left" vertical="center" indent="1"/>
    </xf>
    <xf numFmtId="4" fontId="217" fillId="33" borderId="0" applyNumberFormat="0" applyProtection="0">
      <alignment horizontal="left" vertical="center" indent="1"/>
    </xf>
    <xf numFmtId="4" fontId="220" fillId="44" borderId="37" applyNumberFormat="0" applyProtection="0">
      <alignment horizontal="right" vertical="center"/>
    </xf>
    <xf numFmtId="4" fontId="221" fillId="44" borderId="37" applyNumberFormat="0" applyProtection="0">
      <alignment horizontal="right" vertical="center"/>
    </xf>
    <xf numFmtId="4" fontId="89" fillId="44" borderId="0" applyNumberFormat="0" applyProtection="0">
      <alignment horizontal="left" vertical="center" indent="1"/>
    </xf>
    <xf numFmtId="4" fontId="88" fillId="44" borderId="0" applyNumberFormat="0" applyProtection="0">
      <alignment horizontal="left" vertical="center" indent="1"/>
    </xf>
    <xf numFmtId="4" fontId="89" fillId="33" borderId="0" applyNumberFormat="0" applyProtection="0">
      <alignment horizontal="left" vertical="center" indent="1"/>
    </xf>
    <xf numFmtId="4" fontId="88" fillId="33" borderId="0" applyNumberFormat="0" applyProtection="0">
      <alignment horizontal="left" vertical="center" indent="1"/>
    </xf>
    <xf numFmtId="4" fontId="220" fillId="45" borderId="37" applyNumberFormat="0" applyProtection="0">
      <alignment vertical="center"/>
    </xf>
    <xf numFmtId="4" fontId="221" fillId="45" borderId="37" applyNumberFormat="0" applyProtection="0">
      <alignment vertical="center"/>
    </xf>
    <xf numFmtId="4" fontId="222" fillId="45" borderId="37" applyNumberFormat="0" applyProtection="0">
      <alignment vertical="center"/>
    </xf>
    <xf numFmtId="4" fontId="223" fillId="45" borderId="37" applyNumberFormat="0" applyProtection="0">
      <alignment vertical="center"/>
    </xf>
    <xf numFmtId="4" fontId="216" fillId="44" borderId="39" applyNumberFormat="0" applyProtection="0">
      <alignment horizontal="left" vertical="center" indent="1"/>
    </xf>
    <xf numFmtId="4" fontId="217" fillId="44" borderId="39" applyNumberFormat="0" applyProtection="0">
      <alignment horizontal="left" vertical="center" indent="1"/>
    </xf>
    <xf numFmtId="4" fontId="220" fillId="45" borderId="37" applyNumberFormat="0" applyProtection="0">
      <alignment horizontal="right" vertical="center"/>
    </xf>
    <xf numFmtId="4" fontId="221" fillId="45" borderId="37" applyNumberFormat="0" applyProtection="0">
      <alignment horizontal="right" vertical="center"/>
    </xf>
    <xf numFmtId="4" fontId="222" fillId="45" borderId="37" applyNumberFormat="0" applyProtection="0">
      <alignment horizontal="right" vertical="center"/>
    </xf>
    <xf numFmtId="4" fontId="223" fillId="45" borderId="37" applyNumberFormat="0" applyProtection="0">
      <alignment horizontal="right" vertical="center"/>
    </xf>
    <xf numFmtId="4" fontId="216" fillId="44" borderId="37" applyNumberFormat="0" applyProtection="0">
      <alignment horizontal="left" vertical="center" indent="1"/>
    </xf>
    <xf numFmtId="4" fontId="217" fillId="44" borderId="37" applyNumberFormat="0" applyProtection="0">
      <alignment horizontal="left" vertical="center" indent="1"/>
    </xf>
    <xf numFmtId="4" fontId="224" fillId="27" borderId="39" applyNumberFormat="0" applyProtection="0">
      <alignment horizontal="left" vertical="center" indent="1"/>
    </xf>
    <xf numFmtId="4" fontId="225" fillId="27" borderId="39" applyNumberFormat="0" applyProtection="0">
      <alignment horizontal="left" vertical="center" indent="1"/>
    </xf>
    <xf numFmtId="4" fontId="226" fillId="45" borderId="37" applyNumberFormat="0" applyProtection="0">
      <alignment horizontal="right" vertical="center"/>
    </xf>
    <xf numFmtId="4" fontId="227" fillId="45" borderId="37" applyNumberFormat="0" applyProtection="0">
      <alignment horizontal="right" vertical="center"/>
    </xf>
    <xf numFmtId="315" fontId="228" fillId="0" borderId="0" applyFont="0" applyFill="0" applyBorder="0" applyAlignment="0" applyProtection="0"/>
    <xf numFmtId="0" fontId="214" fillId="1" borderId="4" applyNumberFormat="0" applyFont="0" applyAlignment="0">
      <alignment horizontal="center"/>
    </xf>
    <xf numFmtId="0" fontId="214" fillId="1" borderId="4" applyNumberFormat="0" applyFont="0" applyAlignment="0">
      <alignment horizontal="center"/>
    </xf>
    <xf numFmtId="3" fontId="69" fillId="0" borderId="0"/>
    <xf numFmtId="0" fontId="229" fillId="0" borderId="0" applyNumberFormat="0" applyFill="0" applyBorder="0" applyAlignment="0">
      <alignment horizontal="center"/>
    </xf>
    <xf numFmtId="0" fontId="108" fillId="0" borderId="0"/>
    <xf numFmtId="178" fontId="230" fillId="0" borderId="0" applyNumberFormat="0" applyBorder="0" applyAlignment="0">
      <alignment horizontal="centerContinuous"/>
    </xf>
    <xf numFmtId="0" fontId="87" fillId="0" borderId="0"/>
    <xf numFmtId="0" fontId="87" fillId="0" borderId="0"/>
    <xf numFmtId="0" fontId="75" fillId="0" borderId="0" applyNumberFormat="0" applyFill="0" applyBorder="0" applyAlignment="0" applyProtection="0"/>
    <xf numFmtId="178" fontId="97" fillId="0" borderId="0" applyFont="0" applyFill="0" applyBorder="0" applyAlignment="0" applyProtection="0"/>
    <xf numFmtId="208" fontId="76" fillId="0" borderId="0" applyFont="0" applyFill="0" applyBorder="0" applyAlignment="0" applyProtection="0"/>
    <xf numFmtId="173" fontId="76" fillId="0" borderId="0" applyFont="0" applyFill="0" applyBorder="0" applyAlignment="0" applyProtection="0"/>
    <xf numFmtId="207" fontId="76"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10" fontId="76" fillId="0" borderId="0" applyFont="0" applyFill="0" applyBorder="0" applyAlignment="0" applyProtection="0"/>
    <xf numFmtId="207" fontId="76" fillId="0" borderId="0" applyFont="0" applyFill="0" applyBorder="0" applyAlignment="0" applyProtection="0"/>
    <xf numFmtId="20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167" fontId="76" fillId="0" borderId="0" applyFont="0" applyFill="0" applyBorder="0" applyAlignment="0" applyProtection="0"/>
    <xf numFmtId="173" fontId="50" fillId="0" borderId="0" applyFont="0" applyFill="0" applyBorder="0" applyAlignment="0" applyProtection="0"/>
    <xf numFmtId="187" fontId="76" fillId="0" borderId="0" applyFont="0" applyFill="0" applyBorder="0" applyAlignment="0" applyProtection="0"/>
    <xf numFmtId="185"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3" fontId="50" fillId="0" borderId="0" applyFont="0" applyFill="0" applyBorder="0" applyAlignment="0" applyProtection="0"/>
    <xf numFmtId="187" fontId="76" fillId="0" borderId="0" applyFon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202" fontId="76" fillId="0" borderId="0" applyFont="0" applyFill="0" applyBorder="0" applyAlignment="0" applyProtection="0"/>
    <xf numFmtId="190" fontId="76" fillId="0" borderId="0" applyFont="0" applyFill="0" applyBorder="0" applyAlignment="0" applyProtection="0"/>
    <xf numFmtId="190" fontId="76" fillId="0" borderId="0" applyFont="0" applyFill="0" applyBorder="0" applyAlignment="0" applyProtection="0"/>
    <xf numFmtId="173" fontId="50" fillId="0" borderId="0" applyFont="0" applyFill="0" applyBorder="0" applyAlignment="0" applyProtection="0"/>
    <xf numFmtId="187" fontId="76" fillId="0" borderId="0" applyFont="0" applyFill="0" applyBorder="0" applyAlignment="0" applyProtection="0"/>
    <xf numFmtId="166" fontId="76" fillId="0" borderId="0" applyFont="0" applyFill="0" applyBorder="0" applyAlignment="0" applyProtection="0"/>
    <xf numFmtId="0" fontId="75" fillId="0" borderId="0"/>
    <xf numFmtId="316" fontId="123" fillId="0" borderId="0" applyFont="0" applyFill="0" applyBorder="0" applyAlignment="0" applyProtection="0"/>
    <xf numFmtId="185" fontId="76" fillId="0" borderId="0" applyFont="0" applyFill="0" applyBorder="0" applyAlignment="0" applyProtection="0"/>
    <xf numFmtId="185"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78" fontId="97" fillId="0" borderId="0" applyFont="0" applyFill="0" applyBorder="0" applyAlignment="0" applyProtection="0"/>
    <xf numFmtId="205"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190" fontId="76" fillId="0" borderId="0" applyFon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178" fontId="97" fillId="0" borderId="0" applyFont="0" applyFill="0" applyBorder="0" applyAlignment="0" applyProtection="0"/>
    <xf numFmtId="205" fontId="76" fillId="0" borderId="0" applyFont="0" applyFill="0" applyBorder="0" applyAlignment="0" applyProtection="0"/>
    <xf numFmtId="202" fontId="76" fillId="0" borderId="0" applyFont="0" applyFill="0" applyBorder="0" applyAlignment="0" applyProtection="0"/>
    <xf numFmtId="190" fontId="76" fillId="0" borderId="0" applyFont="0" applyFill="0" applyBorder="0" applyAlignment="0" applyProtection="0"/>
    <xf numFmtId="190" fontId="76" fillId="0" borderId="0" applyFont="0" applyFill="0" applyBorder="0" applyAlignment="0" applyProtection="0"/>
    <xf numFmtId="166" fontId="76" fillId="0" borderId="0" applyFont="0" applyFill="0" applyBorder="0" applyAlignment="0" applyProtection="0"/>
    <xf numFmtId="0" fontId="75" fillId="0" borderId="0"/>
    <xf numFmtId="316" fontId="123"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41" fontId="76" fillId="0" borderId="0" applyFont="0" applyFill="0" applyBorder="0" applyAlignment="0" applyProtection="0"/>
    <xf numFmtId="205" fontId="76" fillId="0" borderId="0" applyFont="0" applyFill="0" applyBorder="0" applyAlignment="0" applyProtection="0"/>
    <xf numFmtId="41"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209" fontId="76" fillId="0" borderId="0" applyFont="0" applyFill="0" applyBorder="0" applyAlignment="0" applyProtection="0"/>
    <xf numFmtId="167" fontId="76" fillId="0" borderId="0" applyFont="0" applyFill="0" applyBorder="0" applyAlignment="0" applyProtection="0"/>
    <xf numFmtId="203" fontId="76" fillId="0" borderId="0" applyFont="0" applyFill="0" applyBorder="0" applyAlignment="0" applyProtection="0"/>
    <xf numFmtId="41" fontId="76" fillId="0" borderId="0" applyFont="0" applyFill="0" applyBorder="0" applyAlignment="0" applyProtection="0"/>
    <xf numFmtId="203" fontId="76" fillId="0" borderId="0" applyFont="0" applyFill="0" applyBorder="0" applyAlignment="0" applyProtection="0"/>
    <xf numFmtId="41" fontId="76" fillId="0" borderId="0" applyFont="0" applyFill="0" applyBorder="0" applyAlignment="0" applyProtection="0"/>
    <xf numFmtId="204" fontId="76" fillId="0" borderId="0" applyFont="0" applyFill="0" applyBorder="0" applyAlignment="0" applyProtection="0"/>
    <xf numFmtId="167" fontId="76" fillId="0" borderId="0" applyFont="0" applyFill="0" applyBorder="0" applyAlignment="0" applyProtection="0"/>
    <xf numFmtId="205"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66" fontId="76" fillId="0" borderId="0" applyFont="0" applyFill="0" applyBorder="0" applyAlignment="0" applyProtection="0"/>
    <xf numFmtId="205" fontId="76" fillId="0" borderId="0" applyFont="0" applyFill="0" applyBorder="0" applyAlignment="0" applyProtection="0"/>
    <xf numFmtId="199" fontId="76" fillId="0" borderId="0" applyFont="0" applyFill="0" applyBorder="0" applyAlignment="0" applyProtection="0"/>
    <xf numFmtId="205" fontId="76" fillId="0" borderId="0" applyFont="0" applyFill="0" applyBorder="0" applyAlignment="0" applyProtection="0"/>
    <xf numFmtId="179" fontId="69" fillId="0" borderId="0" applyFont="0" applyFill="0" applyBorder="0" applyAlignment="0" applyProtection="0"/>
    <xf numFmtId="204" fontId="76" fillId="0" borderId="0" applyFont="0" applyFill="0" applyBorder="0" applyAlignment="0" applyProtection="0"/>
    <xf numFmtId="179" fontId="76" fillId="0" borderId="0" applyFont="0" applyFill="0" applyBorder="0" applyAlignment="0" applyProtection="0"/>
    <xf numFmtId="187" fontId="69" fillId="0" borderId="0" applyFont="0" applyFill="0" applyBorder="0" applyAlignment="0" applyProtection="0"/>
    <xf numFmtId="0" fontId="75" fillId="0" borderId="0"/>
    <xf numFmtId="208" fontId="76" fillId="0" borderId="0" applyFont="0" applyFill="0" applyBorder="0" applyAlignment="0" applyProtection="0"/>
    <xf numFmtId="316" fontId="123" fillId="0" borderId="0" applyFont="0" applyFill="0" applyBorder="0" applyAlignment="0" applyProtection="0"/>
    <xf numFmtId="187" fontId="76" fillId="0" borderId="0" applyFont="0" applyFill="0" applyBorder="0" applyAlignment="0" applyProtection="0"/>
    <xf numFmtId="41" fontId="76" fillId="0" borderId="0" applyFont="0" applyFill="0" applyBorder="0" applyAlignment="0" applyProtection="0"/>
    <xf numFmtId="204" fontId="76" fillId="0" borderId="0" applyFont="0" applyFill="0" applyBorder="0" applyAlignment="0" applyProtection="0"/>
    <xf numFmtId="178" fontId="97" fillId="0" borderId="0" applyFont="0" applyFill="0" applyBorder="0" applyAlignment="0" applyProtection="0"/>
    <xf numFmtId="187" fontId="76" fillId="0" borderId="0" applyFont="0" applyFill="0" applyBorder="0" applyAlignment="0" applyProtection="0"/>
    <xf numFmtId="173" fontId="50" fillId="0" borderId="0" applyFont="0" applyFill="0" applyBorder="0" applyAlignment="0" applyProtection="0"/>
    <xf numFmtId="187" fontId="76" fillId="0" borderId="0" applyFont="0" applyFill="0" applyBorder="0" applyAlignment="0" applyProtection="0"/>
    <xf numFmtId="173" fontId="50" fillId="0" borderId="0" applyFont="0" applyFill="0" applyBorder="0" applyAlignment="0" applyProtection="0"/>
    <xf numFmtId="205" fontId="76" fillId="0" borderId="0" applyFont="0" applyFill="0" applyBorder="0" applyAlignment="0" applyProtection="0"/>
    <xf numFmtId="173" fontId="50" fillId="0" borderId="0" applyFont="0" applyFill="0" applyBorder="0" applyAlignment="0" applyProtection="0"/>
    <xf numFmtId="205" fontId="76" fillId="0" borderId="0" applyFont="0" applyFill="0" applyBorder="0" applyAlignment="0" applyProtection="0"/>
    <xf numFmtId="178" fontId="97" fillId="0" borderId="0" applyFont="0" applyFill="0" applyBorder="0" applyAlignment="0" applyProtection="0"/>
    <xf numFmtId="187" fontId="76" fillId="0" borderId="0" applyFont="0" applyFill="0" applyBorder="0" applyAlignment="0" applyProtection="0"/>
    <xf numFmtId="178" fontId="97" fillId="0" borderId="0" applyFont="0" applyFill="0" applyBorder="0" applyAlignment="0" applyProtection="0"/>
    <xf numFmtId="205"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209" fontId="76" fillId="0" borderId="0" applyFont="0" applyFill="0" applyBorder="0" applyAlignment="0" applyProtection="0"/>
    <xf numFmtId="41" fontId="76" fillId="0" borderId="0" applyFont="0" applyFill="0" applyBorder="0" applyAlignment="0" applyProtection="0"/>
    <xf numFmtId="188" fontId="76" fillId="0" borderId="0" applyFont="0" applyFill="0" applyBorder="0" applyAlignment="0" applyProtection="0"/>
    <xf numFmtId="41" fontId="76" fillId="0" borderId="0" applyFont="0" applyFill="0" applyBorder="0" applyAlignment="0" applyProtection="0"/>
    <xf numFmtId="179" fontId="69" fillId="0" borderId="0" applyFont="0" applyFill="0" applyBorder="0" applyAlignment="0" applyProtection="0"/>
    <xf numFmtId="41" fontId="76" fillId="0" borderId="0" applyFont="0" applyFill="0" applyBorder="0" applyAlignment="0" applyProtection="0"/>
    <xf numFmtId="205" fontId="76" fillId="0" borderId="0" applyFont="0" applyFill="0" applyBorder="0" applyAlignment="0" applyProtection="0"/>
    <xf numFmtId="167" fontId="76" fillId="0" borderId="0" applyFont="0" applyFill="0" applyBorder="0" applyAlignment="0" applyProtection="0"/>
    <xf numFmtId="188" fontId="76" fillId="0" borderId="0" applyFont="0" applyFill="0" applyBorder="0" applyAlignment="0" applyProtection="0"/>
    <xf numFmtId="173" fontId="76" fillId="0" borderId="0" applyFont="0" applyFill="0" applyBorder="0" applyAlignment="0" applyProtection="0"/>
    <xf numFmtId="188" fontId="76" fillId="0" borderId="0" applyFont="0" applyFill="0" applyBorder="0" applyAlignment="0" applyProtection="0"/>
    <xf numFmtId="173" fontId="76" fillId="0" borderId="0" applyFont="0" applyFill="0" applyBorder="0" applyAlignment="0" applyProtection="0"/>
    <xf numFmtId="179" fontId="76" fillId="0" borderId="0" applyFont="0" applyFill="0" applyBorder="0" applyAlignment="0" applyProtection="0"/>
    <xf numFmtId="173" fontId="76" fillId="0" borderId="0" applyFont="0" applyFill="0" applyBorder="0" applyAlignment="0" applyProtection="0"/>
    <xf numFmtId="200" fontId="91" fillId="0" borderId="0" applyFont="0" applyFill="0" applyBorder="0" applyAlignment="0" applyProtection="0"/>
    <xf numFmtId="173" fontId="76" fillId="0" borderId="0" applyFont="0" applyFill="0" applyBorder="0" applyAlignment="0" applyProtection="0"/>
    <xf numFmtId="201" fontId="76" fillId="0" borderId="0" applyFont="0" applyFill="0" applyBorder="0" applyAlignment="0" applyProtection="0"/>
    <xf numFmtId="167" fontId="76" fillId="0" borderId="0" applyFont="0" applyFill="0" applyBorder="0" applyAlignment="0" applyProtection="0"/>
    <xf numFmtId="179" fontId="76" fillId="0" borderId="0" applyFont="0" applyFill="0" applyBorder="0" applyAlignment="0" applyProtection="0"/>
    <xf numFmtId="41" fontId="76" fillId="0" borderId="0" applyFont="0" applyFill="0" applyBorder="0" applyAlignment="0" applyProtection="0"/>
    <xf numFmtId="202" fontId="76" fillId="0" borderId="0" applyFont="0" applyFill="0" applyBorder="0" applyAlignment="0" applyProtection="0"/>
    <xf numFmtId="41" fontId="76" fillId="0" borderId="0" applyFont="0" applyFill="0" applyBorder="0" applyAlignment="0" applyProtection="0"/>
    <xf numFmtId="188" fontId="76" fillId="0" borderId="0" applyFont="0" applyFill="0" applyBorder="0" applyAlignment="0" applyProtection="0"/>
    <xf numFmtId="187" fontId="76" fillId="0" borderId="0" applyFont="0" applyFill="0" applyBorder="0" applyAlignment="0" applyProtection="0"/>
    <xf numFmtId="179" fontId="69" fillId="0" borderId="0" applyFont="0" applyFill="0" applyBorder="0" applyAlignment="0" applyProtection="0"/>
    <xf numFmtId="173" fontId="76" fillId="0" borderId="0" applyFont="0" applyFill="0" applyBorder="0" applyAlignment="0" applyProtection="0"/>
    <xf numFmtId="188"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88" fontId="76" fillId="0" borderId="0" applyFont="0" applyFill="0" applyBorder="0" applyAlignment="0" applyProtection="0"/>
    <xf numFmtId="187" fontId="76" fillId="0" borderId="0" applyFont="0" applyFill="0" applyBorder="0" applyAlignment="0" applyProtection="0"/>
    <xf numFmtId="179" fontId="76" fillId="0" borderId="0" applyFont="0" applyFill="0" applyBorder="0" applyAlignment="0" applyProtection="0"/>
    <xf numFmtId="187" fontId="76" fillId="0" borderId="0" applyFont="0" applyFill="0" applyBorder="0" applyAlignment="0" applyProtection="0"/>
    <xf numFmtId="200" fontId="91" fillId="0" borderId="0" applyFont="0" applyFill="0" applyBorder="0" applyAlignment="0" applyProtection="0"/>
    <xf numFmtId="41" fontId="76" fillId="0" borderId="0" applyFont="0" applyFill="0" applyBorder="0" applyAlignment="0" applyProtection="0"/>
    <xf numFmtId="201" fontId="76" fillId="0" borderId="0" applyFont="0" applyFill="0" applyBorder="0" applyAlignment="0" applyProtection="0"/>
    <xf numFmtId="167" fontId="76" fillId="0" borderId="0" applyFont="0" applyFill="0" applyBorder="0" applyAlignment="0" applyProtection="0"/>
    <xf numFmtId="179" fontId="76" fillId="0" borderId="0" applyFont="0" applyFill="0" applyBorder="0" applyAlignment="0" applyProtection="0"/>
    <xf numFmtId="173" fontId="76" fillId="0" borderId="0" applyFont="0" applyFill="0" applyBorder="0" applyAlignment="0" applyProtection="0"/>
    <xf numFmtId="202"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41" fontId="76" fillId="0" borderId="0" applyFont="0" applyFill="0" applyBorder="0" applyAlignment="0" applyProtection="0"/>
    <xf numFmtId="205"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209" fontId="76" fillId="0" borderId="0" applyFont="0" applyFill="0" applyBorder="0" applyAlignment="0" applyProtection="0"/>
    <xf numFmtId="210" fontId="76" fillId="0" borderId="0" applyFont="0" applyFill="0" applyBorder="0" applyAlignment="0" applyProtection="0"/>
    <xf numFmtId="167"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179" fontId="76" fillId="0" borderId="0" applyFont="0" applyFill="0" applyBorder="0" applyAlignment="0" applyProtection="0"/>
    <xf numFmtId="199" fontId="76" fillId="0" borderId="0" applyFont="0" applyFill="0" applyBorder="0" applyAlignment="0" applyProtection="0"/>
    <xf numFmtId="179" fontId="69" fillId="0" borderId="0" applyFont="0" applyFill="0" applyBorder="0" applyAlignment="0" applyProtection="0"/>
    <xf numFmtId="41" fontId="76" fillId="0" borderId="0" applyFont="0" applyFill="0" applyBorder="0" applyAlignment="0" applyProtection="0"/>
    <xf numFmtId="205" fontId="76" fillId="0" borderId="0" applyFont="0" applyFill="0" applyBorder="0" applyAlignment="0" applyProtection="0"/>
    <xf numFmtId="199" fontId="76" fillId="0" borderId="0" applyFont="0" applyFill="0" applyBorder="0" applyAlignment="0" applyProtection="0"/>
    <xf numFmtId="179" fontId="76" fillId="0" borderId="0" applyFont="0" applyFill="0" applyBorder="0" applyAlignment="0" applyProtection="0"/>
    <xf numFmtId="202" fontId="76" fillId="0" borderId="0" applyFont="0" applyFill="0" applyBorder="0" applyAlignment="0" applyProtection="0"/>
    <xf numFmtId="0" fontId="75" fillId="0" borderId="0"/>
    <xf numFmtId="316" fontId="123" fillId="0" borderId="0" applyFont="0" applyFill="0" applyBorder="0" applyAlignment="0" applyProtection="0"/>
    <xf numFmtId="41" fontId="76" fillId="0" borderId="0" applyFont="0" applyFill="0" applyBorder="0" applyAlignment="0" applyProtection="0"/>
    <xf numFmtId="173" fontId="76" fillId="0" borderId="0" applyFont="0" applyFill="0" applyBorder="0" applyAlignment="0" applyProtection="0"/>
    <xf numFmtId="41"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204" fontId="76" fillId="0" borderId="0" applyFont="0" applyFill="0" applyBorder="0" applyAlignment="0" applyProtection="0"/>
    <xf numFmtId="173" fontId="76" fillId="0" borderId="0" applyFont="0" applyFill="0" applyBorder="0" applyAlignment="0" applyProtection="0"/>
    <xf numFmtId="173"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187" fontId="76" fillId="0" borderId="0" applyFont="0" applyFill="0" applyBorder="0" applyAlignment="0" applyProtection="0"/>
    <xf numFmtId="207" fontId="76" fillId="0" borderId="0" applyFont="0" applyFill="0" applyBorder="0" applyAlignment="0" applyProtection="0"/>
    <xf numFmtId="41"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87" fontId="69" fillId="0" borderId="0" applyFont="0" applyFill="0" applyBorder="0" applyAlignment="0" applyProtection="0"/>
    <xf numFmtId="173" fontId="76" fillId="0" borderId="0" applyFont="0" applyFill="0" applyBorder="0" applyAlignment="0" applyProtection="0"/>
    <xf numFmtId="187" fontId="76" fillId="0" borderId="0" applyFont="0" applyFill="0" applyBorder="0" applyAlignment="0" applyProtection="0"/>
    <xf numFmtId="173" fontId="76" fillId="0" borderId="0" applyFont="0" applyFill="0" applyBorder="0" applyAlignment="0" applyProtection="0"/>
    <xf numFmtId="167" fontId="76" fillId="0" borderId="0" applyFont="0" applyFill="0" applyBorder="0" applyAlignment="0" applyProtection="0"/>
    <xf numFmtId="173" fontId="76" fillId="0" borderId="0" applyFont="0" applyFill="0" applyBorder="0" applyAlignment="0" applyProtection="0"/>
    <xf numFmtId="207" fontId="76" fillId="0" borderId="0" applyFont="0" applyFill="0" applyBorder="0" applyAlignment="0" applyProtection="0"/>
    <xf numFmtId="41" fontId="76" fillId="0" borderId="0" applyFont="0" applyFill="0" applyBorder="0" applyAlignment="0" applyProtection="0"/>
    <xf numFmtId="207" fontId="76" fillId="0" borderId="0" applyFont="0" applyFill="0" applyBorder="0" applyAlignment="0" applyProtection="0"/>
    <xf numFmtId="187" fontId="76" fillId="0" borderId="0" applyFont="0" applyFill="0" applyBorder="0" applyAlignment="0" applyProtection="0"/>
    <xf numFmtId="167" fontId="76" fillId="0" borderId="0" applyFont="0" applyFill="0" applyBorder="0" applyAlignment="0" applyProtection="0"/>
    <xf numFmtId="14" fontId="231" fillId="0" borderId="0"/>
    <xf numFmtId="0" fontId="232" fillId="0" borderId="0"/>
    <xf numFmtId="0" fontId="188" fillId="0" borderId="0"/>
    <xf numFmtId="0" fontId="189" fillId="0" borderId="0"/>
    <xf numFmtId="40" fontId="233" fillId="0" borderId="0" applyBorder="0">
      <alignment horizontal="right"/>
    </xf>
    <xf numFmtId="0" fontId="234" fillId="0" borderId="0"/>
    <xf numFmtId="317" fontId="123" fillId="0" borderId="3">
      <alignment horizontal="right" vertical="center"/>
    </xf>
    <xf numFmtId="317" fontId="123" fillId="0" borderId="3">
      <alignment horizontal="right" vertical="center"/>
    </xf>
    <xf numFmtId="317" fontId="123" fillId="0" borderId="3">
      <alignment horizontal="right" vertical="center"/>
    </xf>
    <xf numFmtId="172" fontId="235" fillId="0" borderId="3">
      <alignment horizontal="right" vertical="center"/>
    </xf>
    <xf numFmtId="172" fontId="235" fillId="0" borderId="3">
      <alignment horizontal="right" vertical="center"/>
    </xf>
    <xf numFmtId="317" fontId="12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8" fontId="76" fillId="0" borderId="3">
      <alignment horizontal="right" vertical="center"/>
    </xf>
    <xf numFmtId="318" fontId="76"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9" fontId="97" fillId="0" borderId="3">
      <alignment horizontal="right" vertical="center"/>
    </xf>
    <xf numFmtId="319" fontId="97" fillId="0" borderId="3">
      <alignment horizontal="right" vertical="center"/>
    </xf>
    <xf numFmtId="320" fontId="113" fillId="0" borderId="3">
      <alignment horizontal="right" vertical="center"/>
    </xf>
    <xf numFmtId="321" fontId="108" fillId="0" borderId="3">
      <alignment horizontal="right" vertical="center"/>
    </xf>
    <xf numFmtId="321" fontId="108" fillId="0" borderId="3">
      <alignment horizontal="right" vertical="center"/>
    </xf>
    <xf numFmtId="318" fontId="76" fillId="0" borderId="3">
      <alignment horizontal="right" vertical="center"/>
    </xf>
    <xf numFmtId="318" fontId="76"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21" fontId="6" fillId="0" borderId="3">
      <alignment horizontal="right" vertical="center"/>
    </xf>
    <xf numFmtId="321" fontId="6"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76" fillId="0" borderId="3">
      <alignment horizontal="right" vertical="center"/>
    </xf>
    <xf numFmtId="318" fontId="76" fillId="0" borderId="3">
      <alignment horizontal="right" vertical="center"/>
    </xf>
    <xf numFmtId="321" fontId="6" fillId="0" borderId="3">
      <alignment horizontal="right" vertical="center"/>
    </xf>
    <xf numFmtId="321" fontId="6"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1" fontId="108"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18" fontId="76" fillId="0" borderId="3">
      <alignment horizontal="right" vertical="center"/>
    </xf>
    <xf numFmtId="318" fontId="76"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9" fontId="97" fillId="0" borderId="3">
      <alignment horizontal="right" vertical="center"/>
    </xf>
    <xf numFmtId="318" fontId="76" fillId="0" borderId="3">
      <alignment horizontal="right" vertical="center"/>
    </xf>
    <xf numFmtId="318" fontId="76"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18" fontId="76"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8" fontId="76" fillId="0" borderId="3">
      <alignment horizontal="right" vertical="center"/>
    </xf>
    <xf numFmtId="318" fontId="76" fillId="0" borderId="3">
      <alignment horizontal="right" vertical="center"/>
    </xf>
    <xf numFmtId="324" fontId="236" fillId="3" borderId="40" applyFont="0" applyFill="0" applyBorder="0"/>
    <xf numFmtId="324" fontId="236" fillId="3" borderId="40" applyFont="0" applyFill="0" applyBorder="0"/>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21" fontId="108" fillId="0" borderId="3">
      <alignment horizontal="right" vertical="center"/>
    </xf>
    <xf numFmtId="321" fontId="108" fillId="0" borderId="3">
      <alignment horizontal="right" vertical="center"/>
    </xf>
    <xf numFmtId="318" fontId="76" fillId="0" borderId="3">
      <alignment horizontal="right" vertical="center"/>
    </xf>
    <xf numFmtId="318" fontId="76"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24" fontId="236" fillId="3" borderId="40" applyFont="0" applyFill="0" applyBorder="0"/>
    <xf numFmtId="324" fontId="236" fillId="3" borderId="40" applyFont="0" applyFill="0" applyBorder="0"/>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108" fillId="0" borderId="3">
      <alignment horizontal="right" vertical="center"/>
    </xf>
    <xf numFmtId="323" fontId="6" fillId="0" borderId="3">
      <alignment horizontal="right" vertical="center"/>
    </xf>
    <xf numFmtId="323" fontId="6" fillId="0" borderId="3">
      <alignment horizontal="right" vertical="center"/>
    </xf>
    <xf numFmtId="323" fontId="108" fillId="0" borderId="3">
      <alignment horizontal="right" vertical="center"/>
    </xf>
    <xf numFmtId="323" fontId="108" fillId="0" borderId="3">
      <alignment horizontal="right" vertical="center"/>
    </xf>
    <xf numFmtId="318" fontId="76" fillId="0" borderId="3">
      <alignment horizontal="right" vertical="center"/>
    </xf>
    <xf numFmtId="318" fontId="76"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6" fillId="0" borderId="3">
      <alignment horizontal="right" vertical="center"/>
    </xf>
    <xf numFmtId="321" fontId="6"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25" fontId="50" fillId="0" borderId="3">
      <alignment horizontal="right" vertical="center"/>
    </xf>
    <xf numFmtId="325" fontId="50" fillId="0" borderId="3">
      <alignment horizontal="right" vertical="center"/>
    </xf>
    <xf numFmtId="325" fontId="50" fillId="0" borderId="3">
      <alignment horizontal="right" vertical="center"/>
    </xf>
    <xf numFmtId="325" fontId="50" fillId="0" borderId="3">
      <alignment horizontal="right" vertical="center"/>
    </xf>
    <xf numFmtId="325" fontId="50" fillId="0" borderId="3">
      <alignment horizontal="right" vertical="center"/>
    </xf>
    <xf numFmtId="325" fontId="50"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18" fontId="76" fillId="0" borderId="3">
      <alignment horizontal="right" vertical="center"/>
    </xf>
    <xf numFmtId="318" fontId="76"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170" fontId="113" fillId="0" borderId="3">
      <alignment horizontal="right" vertical="center"/>
    </xf>
    <xf numFmtId="324" fontId="236" fillId="3" borderId="40" applyFont="0" applyFill="0" applyBorder="0"/>
    <xf numFmtId="324" fontId="236" fillId="3" borderId="40" applyFont="0" applyFill="0" applyBorder="0"/>
    <xf numFmtId="299" fontId="50" fillId="0" borderId="3">
      <alignment horizontal="right" vertical="center"/>
    </xf>
    <xf numFmtId="299" fontId="50" fillId="0" borderId="3">
      <alignment horizontal="right" vertical="center"/>
    </xf>
    <xf numFmtId="299" fontId="50" fillId="0" borderId="3">
      <alignment horizontal="right" vertical="center"/>
    </xf>
    <xf numFmtId="299" fontId="50" fillId="0" borderId="3">
      <alignment horizontal="right" vertical="center"/>
    </xf>
    <xf numFmtId="299" fontId="50" fillId="0" borderId="3">
      <alignment horizontal="right" vertical="center"/>
    </xf>
    <xf numFmtId="299" fontId="50" fillId="0" borderId="3">
      <alignment horizontal="right" vertical="center"/>
    </xf>
    <xf numFmtId="317" fontId="123"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172" fontId="235" fillId="0" borderId="3">
      <alignment horizontal="right" vertical="center"/>
    </xf>
    <xf numFmtId="324" fontId="236" fillId="3" borderId="40" applyFont="0" applyFill="0" applyBorder="0"/>
    <xf numFmtId="324" fontId="236" fillId="3" borderId="40" applyFont="0" applyFill="0" applyBorder="0"/>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242" fontId="50"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20" fontId="11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17" fontId="123" fillId="0" borderId="3">
      <alignment horizontal="right" vertical="center"/>
    </xf>
    <xf numFmtId="326" fontId="237" fillId="0" borderId="3">
      <alignment horizontal="right" vertical="center"/>
    </xf>
    <xf numFmtId="326" fontId="237" fillId="0" borderId="3">
      <alignment horizontal="right" vertical="center"/>
    </xf>
    <xf numFmtId="317" fontId="123" fillId="0" borderId="3">
      <alignment horizontal="right" vertical="center"/>
    </xf>
    <xf numFmtId="317" fontId="123"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26" fontId="237" fillId="0" borderId="3">
      <alignment horizontal="right" vertical="center"/>
    </xf>
    <xf numFmtId="317" fontId="123" fillId="0" borderId="3">
      <alignment horizontal="right" vertical="center"/>
    </xf>
    <xf numFmtId="317" fontId="123" fillId="0" borderId="3">
      <alignment horizontal="right" vertical="center"/>
    </xf>
    <xf numFmtId="318" fontId="76" fillId="0" borderId="3">
      <alignment horizontal="right" vertical="center"/>
    </xf>
    <xf numFmtId="318" fontId="76" fillId="0" borderId="3">
      <alignment horizontal="right" vertical="center"/>
    </xf>
    <xf numFmtId="49" fontId="88" fillId="0" borderId="0" applyFill="0" applyBorder="0" applyAlignment="0"/>
    <xf numFmtId="0" fontId="108"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5" fontId="108"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0" fontId="238" fillId="0" borderId="0" applyFill="0" applyBorder="0" applyProtection="0">
      <alignment horizontal="left" vertical="top"/>
    </xf>
    <xf numFmtId="0" fontId="239" fillId="0" borderId="15">
      <alignment horizontal="center" vertical="center" wrapText="1"/>
    </xf>
    <xf numFmtId="0" fontId="240" fillId="0" borderId="0">
      <alignment horizontal="center"/>
    </xf>
    <xf numFmtId="40" fontId="165" fillId="0" borderId="0"/>
    <xf numFmtId="3" fontId="241" fillId="0" borderId="0" applyNumberFormat="0" applyFill="0" applyBorder="0" applyAlignment="0" applyProtection="0">
      <alignment horizontal="center" wrapText="1"/>
    </xf>
    <xf numFmtId="0" fontId="242" fillId="0" borderId="6" applyBorder="0" applyAlignment="0">
      <alignment horizontal="center" vertical="center"/>
    </xf>
    <xf numFmtId="0" fontId="242" fillId="0" borderId="6" applyBorder="0" applyAlignment="0">
      <alignment horizontal="center" vertical="center"/>
    </xf>
    <xf numFmtId="0" fontId="243" fillId="0" borderId="0" applyNumberFormat="0" applyFill="0" applyBorder="0" applyAlignment="0" applyProtection="0">
      <alignment horizontal="centerContinuous"/>
    </xf>
    <xf numFmtId="0" fontId="167" fillId="0" borderId="41" applyNumberFormat="0" applyFill="0" applyBorder="0" applyAlignment="0" applyProtection="0">
      <alignment horizontal="center" vertical="center" wrapText="1"/>
    </xf>
    <xf numFmtId="0" fontId="244" fillId="0" borderId="0" applyNumberFormat="0" applyFill="0" applyBorder="0" applyAlignment="0" applyProtection="0"/>
    <xf numFmtId="3" fontId="245" fillId="0" borderId="8" applyNumberFormat="0" applyAlignment="0">
      <alignment horizontal="center" vertical="center"/>
    </xf>
    <xf numFmtId="3" fontId="246" fillId="0" borderId="15" applyNumberFormat="0" applyAlignment="0">
      <alignment horizontal="left" wrapText="1"/>
    </xf>
    <xf numFmtId="3" fontId="245" fillId="0" borderId="8" applyNumberFormat="0" applyAlignment="0">
      <alignment horizontal="center" vertical="center"/>
    </xf>
    <xf numFmtId="0" fontId="247" fillId="0" borderId="42" applyNumberFormat="0" applyBorder="0" applyAlignment="0">
      <alignment vertical="center"/>
    </xf>
    <xf numFmtId="0" fontId="248" fillId="0" borderId="43" applyNumberFormat="0" applyFill="0" applyAlignment="0" applyProtection="0"/>
    <xf numFmtId="0" fontId="249" fillId="0" borderId="44">
      <alignment horizontal="center"/>
    </xf>
    <xf numFmtId="173" fontId="108" fillId="0" borderId="0" applyFont="0" applyFill="0" applyBorder="0" applyAlignment="0" applyProtection="0"/>
    <xf numFmtId="329" fontId="108" fillId="0" borderId="0" applyFont="0" applyFill="0" applyBorder="0" applyAlignment="0" applyProtection="0"/>
    <xf numFmtId="179" fontId="123" fillId="0" borderId="3">
      <alignment horizontal="center"/>
    </xf>
    <xf numFmtId="179" fontId="123" fillId="0" borderId="3">
      <alignment horizontal="center"/>
    </xf>
    <xf numFmtId="0" fontId="250" fillId="0" borderId="45" applyProtection="0"/>
    <xf numFmtId="0" fontId="123" fillId="0" borderId="0" applyProtection="0"/>
    <xf numFmtId="0" fontId="6" fillId="0" borderId="0" applyProtection="0"/>
    <xf numFmtId="0" fontId="132" fillId="0" borderId="0" applyProtection="0"/>
    <xf numFmtId="0" fontId="250" fillId="0" borderId="45" applyProtection="0"/>
    <xf numFmtId="0" fontId="123" fillId="0" borderId="0" applyProtection="0"/>
    <xf numFmtId="0" fontId="6" fillId="0" borderId="0" applyProtection="0"/>
    <xf numFmtId="0" fontId="132" fillId="0" borderId="0" applyProtection="0"/>
    <xf numFmtId="330" fontId="251" fillId="0" borderId="0" applyNumberFormat="0" applyFont="0" applyFill="0" applyBorder="0" applyAlignment="0">
      <alignment horizontal="centerContinuous"/>
    </xf>
    <xf numFmtId="0" fontId="79" fillId="0" borderId="0">
      <alignment vertical="center" wrapText="1"/>
      <protection locked="0"/>
    </xf>
    <xf numFmtId="0" fontId="250" fillId="0" borderId="46"/>
    <xf numFmtId="0" fontId="250" fillId="0" borderId="46"/>
    <xf numFmtId="0" fontId="123" fillId="0" borderId="0" applyNumberFormat="0" applyFill="0" applyBorder="0" applyAlignment="0" applyProtection="0"/>
    <xf numFmtId="0" fontId="123" fillId="0" borderId="0" applyNumberFormat="0" applyFill="0" applyBorder="0" applyAlignment="0" applyProtection="0"/>
    <xf numFmtId="0" fontId="108"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97" fillId="0" borderId="15" applyNumberFormat="0" applyBorder="0" applyAlignment="0"/>
    <xf numFmtId="0" fontId="252" fillId="0" borderId="33" applyNumberFormat="0" applyBorder="0" applyAlignment="0">
      <alignment horizontal="center"/>
    </xf>
    <xf numFmtId="0" fontId="252" fillId="0" borderId="33" applyNumberFormat="0" applyBorder="0" applyAlignment="0">
      <alignment horizontal="center"/>
    </xf>
    <xf numFmtId="3" fontId="253" fillId="0" borderId="16" applyNumberFormat="0" applyBorder="0" applyAlignment="0"/>
    <xf numFmtId="0" fontId="190" fillId="0" borderId="47" applyNumberFormat="0" applyAlignment="0">
      <alignment horizontal="center"/>
    </xf>
    <xf numFmtId="251" fontId="180" fillId="0" borderId="0" applyFont="0" applyFill="0" applyBorder="0" applyAlignment="0" applyProtection="0"/>
    <xf numFmtId="186" fontId="108" fillId="0" borderId="0" applyFont="0" applyFill="0" applyBorder="0" applyAlignment="0" applyProtection="0"/>
    <xf numFmtId="331" fontId="108" fillId="0" borderId="0" applyFont="0" applyFill="0" applyBorder="0" applyAlignment="0" applyProtection="0"/>
    <xf numFmtId="0" fontId="86" fillId="0" borderId="48">
      <alignment horizontal="center"/>
    </xf>
    <xf numFmtId="0" fontId="86" fillId="0" borderId="48">
      <alignment horizontal="center"/>
    </xf>
    <xf numFmtId="325" fontId="123" fillId="0" borderId="0"/>
    <xf numFmtId="332" fontId="123" fillId="0" borderId="2"/>
    <xf numFmtId="332" fontId="123" fillId="0" borderId="2"/>
    <xf numFmtId="0" fontId="254" fillId="0" borderId="0"/>
    <xf numFmtId="0" fontId="254" fillId="0" borderId="0" applyProtection="0"/>
    <xf numFmtId="0" fontId="194" fillId="0" borderId="0"/>
    <xf numFmtId="0" fontId="255" fillId="0" borderId="0"/>
    <xf numFmtId="0" fontId="194" fillId="0" borderId="0"/>
    <xf numFmtId="3" fontId="123" fillId="0" borderId="0" applyNumberFormat="0" applyBorder="0" applyAlignment="0" applyProtection="0">
      <alignment horizontal="centerContinuous"/>
      <protection locked="0"/>
    </xf>
    <xf numFmtId="3" fontId="256" fillId="0" borderId="0">
      <protection locked="0"/>
    </xf>
    <xf numFmtId="3" fontId="96" fillId="0" borderId="0">
      <protection locked="0"/>
    </xf>
    <xf numFmtId="3" fontId="96" fillId="0" borderId="0">
      <protection locked="0"/>
    </xf>
    <xf numFmtId="0" fontId="254" fillId="0" borderId="0"/>
    <xf numFmtId="0" fontId="254" fillId="0" borderId="0" applyProtection="0"/>
    <xf numFmtId="0" fontId="194" fillId="0" borderId="0"/>
    <xf numFmtId="0" fontId="255" fillId="0" borderId="0"/>
    <xf numFmtId="0" fontId="194" fillId="0" borderId="0"/>
    <xf numFmtId="0" fontId="257" fillId="0" borderId="49" applyFill="0" applyBorder="0" applyAlignment="0">
      <alignment horizontal="center"/>
    </xf>
    <xf numFmtId="164" fontId="258" fillId="46" borderId="6">
      <alignment vertical="top"/>
    </xf>
    <xf numFmtId="164" fontId="258" fillId="46" borderId="6">
      <alignment vertical="top"/>
    </xf>
    <xf numFmtId="294" fontId="258" fillId="46" borderId="6">
      <alignment vertical="top"/>
    </xf>
    <xf numFmtId="164"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94" fontId="259"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251" fontId="75" fillId="0" borderId="8">
      <alignment horizontal="left" vertical="top"/>
    </xf>
    <xf numFmtId="0" fontId="260" fillId="0" borderId="8">
      <alignment horizontal="left" vertical="center"/>
    </xf>
    <xf numFmtId="0" fontId="261" fillId="47" borderId="2">
      <alignment horizontal="left" vertical="center"/>
    </xf>
    <xf numFmtId="0" fontId="261" fillId="47" borderId="2">
      <alignment horizontal="left" vertical="center"/>
    </xf>
    <xf numFmtId="165" fontId="262" fillId="48" borderId="6"/>
    <xf numFmtId="165" fontId="262" fillId="48" borderId="6"/>
    <xf numFmtId="333" fontId="262" fillId="48" borderId="6"/>
    <xf numFmtId="164" fontId="178" fillId="0" borderId="6">
      <alignment horizontal="left" vertical="top"/>
    </xf>
    <xf numFmtId="164" fontId="178" fillId="0" borderId="6">
      <alignment horizontal="left" vertical="top"/>
    </xf>
    <xf numFmtId="294" fontId="263" fillId="0" borderId="6">
      <alignment horizontal="left" vertical="top"/>
    </xf>
    <xf numFmtId="0" fontId="264" fillId="49" borderId="0">
      <alignment horizontal="left" vertical="center"/>
    </xf>
    <xf numFmtId="0" fontId="6" fillId="0" borderId="0" applyFont="0" applyFill="0" applyBorder="0" applyAlignment="0" applyProtection="0"/>
    <xf numFmtId="0" fontId="6" fillId="0" borderId="0" applyFont="0" applyFill="0" applyBorder="0" applyAlignment="0" applyProtection="0"/>
    <xf numFmtId="334" fontId="6" fillId="0" borderId="0" applyFont="0" applyFill="0" applyBorder="0" applyAlignment="0" applyProtection="0"/>
    <xf numFmtId="335" fontId="6" fillId="0" borderId="0" applyFont="0" applyFill="0" applyBorder="0" applyAlignment="0" applyProtection="0"/>
    <xf numFmtId="166" fontId="149" fillId="0" borderId="0" applyFont="0" applyFill="0" applyBorder="0" applyAlignment="0" applyProtection="0"/>
    <xf numFmtId="168" fontId="149" fillId="0" borderId="0" applyFont="0" applyFill="0" applyBorder="0" applyAlignment="0" applyProtection="0"/>
    <xf numFmtId="0" fontId="265" fillId="0" borderId="0" applyNumberFormat="0" applyFill="0" applyBorder="0" applyAlignment="0" applyProtection="0"/>
    <xf numFmtId="0" fontId="266" fillId="0" borderId="0" applyNumberFormat="0" applyFont="0" applyFill="0" applyBorder="0" applyProtection="0">
      <alignment horizontal="center" vertical="center" wrapText="1"/>
    </xf>
    <xf numFmtId="0" fontId="6" fillId="0" borderId="0" applyFont="0" applyFill="0" applyBorder="0" applyAlignment="0" applyProtection="0"/>
    <xf numFmtId="0" fontId="6" fillId="0" borderId="0" applyFont="0" applyFill="0" applyBorder="0" applyAlignment="0" applyProtection="0"/>
    <xf numFmtId="0" fontId="267" fillId="0" borderId="50" applyNumberFormat="0" applyFont="0" applyAlignment="0">
      <alignment horizontal="center"/>
    </xf>
    <xf numFmtId="0" fontId="268" fillId="0" borderId="0" applyNumberFormat="0" applyFill="0" applyBorder="0" applyAlignment="0" applyProtection="0"/>
    <xf numFmtId="0" fontId="113" fillId="0" borderId="51" applyFont="0" applyBorder="0" applyAlignment="0">
      <alignment horizontal="center"/>
    </xf>
    <xf numFmtId="0" fontId="113" fillId="0" borderId="51" applyFont="0" applyBorder="0" applyAlignment="0">
      <alignment horizontal="center"/>
    </xf>
    <xf numFmtId="173" fontId="50" fillId="0" borderId="0" applyFont="0" applyFill="0" applyBorder="0" applyAlignment="0" applyProtection="0"/>
    <xf numFmtId="166" fontId="269" fillId="0" borderId="0" applyFont="0" applyFill="0" applyBorder="0" applyAlignment="0" applyProtection="0"/>
    <xf numFmtId="168" fontId="269" fillId="0" borderId="0" applyFont="0" applyFill="0" applyBorder="0" applyAlignment="0" applyProtection="0"/>
    <xf numFmtId="0" fontId="269" fillId="0" borderId="0"/>
    <xf numFmtId="0" fontId="270" fillId="0" borderId="0" applyFont="0" applyFill="0" applyBorder="0" applyAlignment="0" applyProtection="0"/>
    <xf numFmtId="0" fontId="270" fillId="0" borderId="0" applyFont="0" applyFill="0" applyBorder="0" applyAlignment="0" applyProtection="0"/>
    <xf numFmtId="0" fontId="40" fillId="0" borderId="0">
      <alignment vertical="center"/>
    </xf>
    <xf numFmtId="40" fontId="271" fillId="0" borderId="0" applyFont="0" applyFill="0" applyBorder="0" applyAlignment="0" applyProtection="0"/>
    <xf numFmtId="38" fontId="271" fillId="0" borderId="0" applyFont="0" applyFill="0" applyBorder="0" applyAlignment="0" applyProtection="0"/>
    <xf numFmtId="0" fontId="271" fillId="0" borderId="0" applyFont="0" applyFill="0" applyBorder="0" applyAlignment="0" applyProtection="0"/>
    <xf numFmtId="0" fontId="271" fillId="0" borderId="0" applyFont="0" applyFill="0" applyBorder="0" applyAlignment="0" applyProtection="0"/>
    <xf numFmtId="9" fontId="272" fillId="0" borderId="0" applyBorder="0" applyAlignment="0" applyProtection="0"/>
    <xf numFmtId="0" fontId="273" fillId="0" borderId="0"/>
    <xf numFmtId="0" fontId="274" fillId="0" borderId="18"/>
    <xf numFmtId="194" fontId="71"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97" fillId="0" borderId="0" applyFont="0" applyFill="0" applyBorder="0" applyAlignment="0" applyProtection="0"/>
    <xf numFmtId="0" fontId="197" fillId="0" borderId="0" applyFont="0" applyFill="0" applyBorder="0" applyAlignment="0" applyProtection="0"/>
    <xf numFmtId="186" fontId="6" fillId="0" borderId="0" applyFont="0" applyFill="0" applyBorder="0" applyAlignment="0" applyProtection="0"/>
    <xf numFmtId="228" fontId="6" fillId="0" borderId="0" applyFont="0" applyFill="0" applyBorder="0" applyAlignment="0" applyProtection="0"/>
    <xf numFmtId="0" fontId="197" fillId="0" borderId="0"/>
    <xf numFmtId="0" fontId="197" fillId="0" borderId="0"/>
    <xf numFmtId="0" fontId="275" fillId="0" borderId="0"/>
    <xf numFmtId="0" fontId="94" fillId="0" borderId="0"/>
    <xf numFmtId="173" fontId="73" fillId="0" borderId="0" applyFont="0" applyFill="0" applyBorder="0" applyAlignment="0" applyProtection="0"/>
    <xf numFmtId="174" fontId="73"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6" fillId="0" borderId="0"/>
    <xf numFmtId="191" fontId="73" fillId="0" borderId="0" applyFont="0" applyFill="0" applyBorder="0" applyAlignment="0" applyProtection="0"/>
    <xf numFmtId="336" fontId="82" fillId="0" borderId="0" applyFont="0" applyFill="0" applyBorder="0" applyAlignment="0" applyProtection="0"/>
    <xf numFmtId="337" fontId="73"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4" fillId="0" borderId="0"/>
    <xf numFmtId="0" fontId="4" fillId="0" borderId="0"/>
    <xf numFmtId="0" fontId="70" fillId="0" borderId="0"/>
    <xf numFmtId="43" fontId="8" fillId="0" borderId="0" applyFont="0" applyFill="0" applyBorder="0" applyAlignment="0" applyProtection="0"/>
    <xf numFmtId="0" fontId="44" fillId="0" borderId="0"/>
    <xf numFmtId="0" fontId="296" fillId="0" borderId="0"/>
    <xf numFmtId="0" fontId="50" fillId="0" borderId="0"/>
    <xf numFmtId="0" fontId="6" fillId="0" borderId="0"/>
    <xf numFmtId="0" fontId="6" fillId="0" borderId="0"/>
    <xf numFmtId="0" fontId="8" fillId="0" borderId="0"/>
    <xf numFmtId="0" fontId="3" fillId="0" borderId="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7" fillId="0" borderId="0"/>
    <xf numFmtId="0" fontId="50" fillId="0" borderId="0"/>
    <xf numFmtId="0" fontId="40" fillId="0" borderId="0"/>
    <xf numFmtId="0" fontId="44" fillId="0" borderId="0"/>
    <xf numFmtId="0" fontId="108" fillId="0" borderId="0"/>
    <xf numFmtId="0" fontId="44" fillId="0" borderId="0"/>
    <xf numFmtId="0" fontId="6" fillId="0" borderId="0"/>
    <xf numFmtId="0" fontId="6" fillId="0" borderId="0"/>
    <xf numFmtId="0" fontId="108" fillId="0" borderId="0"/>
    <xf numFmtId="0" fontId="287" fillId="0" borderId="0"/>
    <xf numFmtId="0" fontId="6" fillId="0" borderId="0"/>
    <xf numFmtId="0" fontId="2" fillId="0" borderId="0"/>
    <xf numFmtId="0" fontId="1" fillId="0" borderId="0"/>
  </cellStyleXfs>
  <cellXfs count="840">
    <xf numFmtId="0" fontId="0" fillId="0" borderId="0" xfId="0"/>
    <xf numFmtId="0" fontId="9" fillId="0" borderId="0" xfId="0" applyFont="1" applyAlignment="1">
      <alignment vertical="center" wrapText="1"/>
    </xf>
    <xf numFmtId="0" fontId="10" fillId="0" borderId="0" xfId="0" applyFont="1" applyAlignment="1">
      <alignment vertical="center" wrapText="1" readingOrder="1"/>
    </xf>
    <xf numFmtId="1" fontId="11" fillId="0" borderId="0" xfId="1" applyNumberFormat="1" applyFont="1" applyFill="1" applyAlignment="1">
      <alignment horizontal="right" vertical="center"/>
    </xf>
    <xf numFmtId="0" fontId="12" fillId="0" borderId="0" xfId="0" applyFont="1" applyAlignment="1">
      <alignment vertical="center" wrapText="1" readingOrder="1"/>
    </xf>
    <xf numFmtId="0" fontId="13"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49" fontId="14" fillId="0" borderId="2" xfId="0" applyNumberFormat="1" applyFont="1" applyBorder="1" applyAlignment="1">
      <alignment vertical="center" wrapText="1"/>
    </xf>
    <xf numFmtId="49" fontId="14" fillId="0" borderId="2" xfId="0" quotePrefix="1" applyNumberFormat="1" applyFont="1" applyBorder="1" applyAlignment="1">
      <alignment vertical="center" wrapText="1"/>
    </xf>
    <xf numFmtId="1" fontId="11" fillId="0" borderId="0" xfId="1" applyNumberFormat="1" applyFont="1" applyFill="1" applyAlignment="1">
      <alignment vertical="center"/>
    </xf>
    <xf numFmtId="1" fontId="18" fillId="0" borderId="0" xfId="1" applyNumberFormat="1" applyFont="1" applyFill="1" applyAlignment="1">
      <alignment vertical="center"/>
    </xf>
    <xf numFmtId="1" fontId="21" fillId="0" borderId="0" xfId="1" applyNumberFormat="1" applyFont="1" applyFill="1" applyAlignment="1">
      <alignment vertical="center"/>
    </xf>
    <xf numFmtId="3" fontId="11" fillId="0" borderId="0" xfId="1" applyNumberFormat="1" applyFont="1" applyBorder="1" applyAlignment="1">
      <alignment horizontal="center" vertical="center" wrapText="1"/>
    </xf>
    <xf numFmtId="3" fontId="11" fillId="0" borderId="0" xfId="1" applyNumberFormat="1" applyFont="1" applyBorder="1" applyAlignment="1">
      <alignment horizontal="center" vertical="center" wrapText="1"/>
    </xf>
    <xf numFmtId="3" fontId="11" fillId="0" borderId="2" xfId="1" quotePrefix="1" applyNumberFormat="1" applyFont="1" applyFill="1" applyBorder="1" applyAlignment="1">
      <alignment horizontal="center" vertical="center" wrapText="1"/>
    </xf>
    <xf numFmtId="3" fontId="11" fillId="0" borderId="0" xfId="1" applyNumberFormat="1" applyFont="1" applyFill="1" applyBorder="1" applyAlignment="1">
      <alignment vertical="center" wrapText="1"/>
    </xf>
    <xf numFmtId="3" fontId="19" fillId="0" borderId="2" xfId="1" applyNumberFormat="1" applyFont="1" applyFill="1" applyBorder="1" applyAlignment="1">
      <alignment horizontal="center" vertical="center" wrapText="1"/>
    </xf>
    <xf numFmtId="49" fontId="19" fillId="0" borderId="2" xfId="1" applyNumberFormat="1" applyFont="1" applyFill="1" applyBorder="1" applyAlignment="1">
      <alignment horizontal="center" vertical="center"/>
    </xf>
    <xf numFmtId="1" fontId="19" fillId="0" borderId="2" xfId="1" applyNumberFormat="1" applyFont="1" applyFill="1" applyBorder="1" applyAlignment="1">
      <alignment horizontal="left" vertical="center" wrapText="1"/>
    </xf>
    <xf numFmtId="1" fontId="19" fillId="0" borderId="2" xfId="1" applyNumberFormat="1" applyFont="1" applyFill="1" applyBorder="1" applyAlignment="1">
      <alignment horizontal="center" vertical="center" wrapText="1"/>
    </xf>
    <xf numFmtId="1" fontId="19" fillId="0" borderId="2" xfId="1" applyNumberFormat="1" applyFont="1" applyFill="1" applyBorder="1" applyAlignment="1">
      <alignment horizontal="right" vertical="center"/>
    </xf>
    <xf numFmtId="1" fontId="19" fillId="0" borderId="0" xfId="1" applyNumberFormat="1" applyFont="1" applyFill="1" applyAlignment="1">
      <alignment vertical="center"/>
    </xf>
    <xf numFmtId="1" fontId="19" fillId="0" borderId="2" xfId="1" applyNumberFormat="1" applyFont="1" applyFill="1" applyBorder="1" applyAlignment="1">
      <alignment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vertical="center" wrapText="1"/>
    </xf>
    <xf numFmtId="49" fontId="11" fillId="0" borderId="2" xfId="1" applyNumberFormat="1" applyFont="1" applyFill="1" applyBorder="1" applyAlignment="1">
      <alignment horizontal="center" vertical="center"/>
    </xf>
    <xf numFmtId="1" fontId="11" fillId="0" borderId="2" xfId="1" applyNumberFormat="1" applyFont="1" applyFill="1" applyBorder="1" applyAlignment="1">
      <alignment vertical="center" wrapText="1"/>
    </xf>
    <xf numFmtId="1" fontId="11" fillId="0" borderId="2" xfId="1" quotePrefix="1" applyNumberFormat="1" applyFont="1" applyFill="1" applyBorder="1" applyAlignment="1">
      <alignment vertical="center" wrapText="1"/>
    </xf>
    <xf numFmtId="1" fontId="11" fillId="0" borderId="2" xfId="1" applyNumberFormat="1" applyFont="1" applyFill="1" applyBorder="1" applyAlignment="1">
      <alignment horizontal="center" vertical="center"/>
    </xf>
    <xf numFmtId="1" fontId="11" fillId="0" borderId="2" xfId="1" applyNumberFormat="1" applyFont="1" applyFill="1" applyBorder="1" applyAlignment="1">
      <alignment horizontal="center" vertical="center" wrapText="1"/>
    </xf>
    <xf numFmtId="1" fontId="11" fillId="0" borderId="2" xfId="1" applyNumberFormat="1" applyFont="1" applyFill="1" applyBorder="1" applyAlignment="1">
      <alignment horizontal="right" vertical="center"/>
    </xf>
    <xf numFmtId="1" fontId="11" fillId="0" borderId="0" xfId="1" applyNumberFormat="1" applyFont="1" applyFill="1" applyBorder="1" applyAlignment="1">
      <alignment horizontal="center" vertical="center"/>
    </xf>
    <xf numFmtId="1" fontId="11" fillId="0" borderId="0" xfId="1" applyNumberFormat="1" applyFont="1" applyFill="1" applyBorder="1" applyAlignment="1">
      <alignment vertical="center" wrapText="1"/>
    </xf>
    <xf numFmtId="1" fontId="11" fillId="0" borderId="0" xfId="1" applyNumberFormat="1" applyFont="1" applyFill="1" applyBorder="1" applyAlignment="1">
      <alignment horizontal="center" vertical="center" wrapText="1"/>
    </xf>
    <xf numFmtId="1" fontId="11" fillId="0" borderId="0" xfId="1" applyNumberFormat="1" applyFont="1" applyFill="1" applyBorder="1" applyAlignment="1">
      <alignment horizontal="right" vertical="center"/>
    </xf>
    <xf numFmtId="1" fontId="11" fillId="0" borderId="0" xfId="1" applyNumberFormat="1" applyFont="1" applyFill="1" applyAlignment="1">
      <alignment horizontal="center" vertical="center"/>
    </xf>
    <xf numFmtId="1" fontId="11" fillId="0" borderId="0" xfId="1" applyNumberFormat="1" applyFont="1" applyFill="1" applyAlignment="1">
      <alignment vertical="center" wrapText="1"/>
    </xf>
    <xf numFmtId="1" fontId="11" fillId="0" borderId="0" xfId="1" applyNumberFormat="1" applyFont="1" applyFill="1" applyAlignment="1">
      <alignment horizontal="left" vertical="center" wrapText="1"/>
    </xf>
    <xf numFmtId="0" fontId="23" fillId="0" borderId="0" xfId="0" applyFont="1" applyAlignment="1">
      <alignment vertical="center"/>
    </xf>
    <xf numFmtId="1" fontId="11" fillId="0" borderId="0" xfId="1" applyNumberFormat="1" applyFont="1" applyFill="1" applyAlignment="1">
      <alignment horizontal="center" vertical="center" wrapText="1"/>
    </xf>
    <xf numFmtId="3" fontId="11" fillId="0" borderId="2" xfId="1" applyNumberFormat="1" applyFont="1" applyFill="1" applyBorder="1" applyAlignment="1">
      <alignment horizontal="center" vertical="center" wrapText="1"/>
    </xf>
    <xf numFmtId="3" fontId="19" fillId="0" borderId="2" xfId="1" quotePrefix="1" applyNumberFormat="1" applyFont="1" applyFill="1" applyBorder="1" applyAlignment="1">
      <alignment horizontal="center" vertical="center" wrapText="1"/>
    </xf>
    <xf numFmtId="3" fontId="19" fillId="0" borderId="0" xfId="1" applyNumberFormat="1" applyFont="1" applyFill="1" applyBorder="1" applyAlignment="1">
      <alignment vertical="center" wrapText="1"/>
    </xf>
    <xf numFmtId="1" fontId="11" fillId="0" borderId="2" xfId="1" applyNumberFormat="1" applyFont="1" applyFill="1" applyBorder="1" applyAlignment="1">
      <alignment vertical="center"/>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8" fillId="0" borderId="2" xfId="1" applyNumberFormat="1" applyFont="1" applyFill="1" applyBorder="1" applyAlignment="1">
      <alignment horizontal="center" vertical="center" wrapText="1"/>
    </xf>
    <xf numFmtId="1" fontId="18" fillId="0" borderId="2" xfId="1" applyNumberFormat="1" applyFont="1" applyFill="1" applyBorder="1" applyAlignment="1">
      <alignment horizontal="right" vertical="center"/>
    </xf>
    <xf numFmtId="1" fontId="28" fillId="0" borderId="0" xfId="1" applyNumberFormat="1" applyFont="1" applyFill="1" applyAlignment="1">
      <alignment vertical="center"/>
    </xf>
    <xf numFmtId="1" fontId="24" fillId="0" borderId="0" xfId="1" applyNumberFormat="1" applyFont="1" applyFill="1" applyAlignment="1">
      <alignment vertical="center"/>
    </xf>
    <xf numFmtId="0" fontId="10" fillId="0" borderId="0" xfId="0" applyFont="1" applyAlignment="1">
      <alignment vertical="center" readingOrder="1"/>
    </xf>
    <xf numFmtId="1" fontId="25" fillId="0" borderId="0" xfId="1" applyNumberFormat="1" applyFont="1" applyFill="1" applyAlignment="1">
      <alignment horizontal="right" vertical="center"/>
    </xf>
    <xf numFmtId="0" fontId="12" fillId="0" borderId="0" xfId="0" applyFont="1" applyAlignment="1">
      <alignment vertical="center" readingOrder="1"/>
    </xf>
    <xf numFmtId="1" fontId="11" fillId="0" borderId="0" xfId="1" applyNumberFormat="1" applyFont="1" applyFill="1" applyBorder="1" applyAlignment="1">
      <alignment vertical="center"/>
    </xf>
    <xf numFmtId="1" fontId="19" fillId="0" borderId="0" xfId="1" applyNumberFormat="1" applyFont="1" applyFill="1" applyBorder="1" applyAlignment="1">
      <alignment horizontal="right" vertical="center"/>
    </xf>
    <xf numFmtId="1" fontId="1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8" fillId="0" borderId="0" xfId="1" applyNumberFormat="1" applyFont="1" applyFill="1" applyBorder="1" applyAlignment="1">
      <alignment horizontal="right" vertical="center"/>
    </xf>
    <xf numFmtId="1" fontId="18" fillId="0" borderId="0" xfId="1" applyNumberFormat="1" applyFont="1" applyFill="1" applyBorder="1" applyAlignment="1">
      <alignment vertical="center"/>
    </xf>
    <xf numFmtId="1" fontId="18" fillId="0" borderId="0" xfId="1" applyNumberFormat="1" applyFont="1" applyFill="1" applyBorder="1" applyAlignment="1">
      <alignment horizontal="center" vertical="center"/>
    </xf>
    <xf numFmtId="0" fontId="18" fillId="0" borderId="0" xfId="1" applyNumberFormat="1" applyFont="1" applyFill="1" applyAlignment="1">
      <alignment vertical="center"/>
    </xf>
    <xf numFmtId="1" fontId="18" fillId="0" borderId="0" xfId="1" applyNumberFormat="1" applyFont="1" applyFill="1" applyBorder="1" applyAlignment="1">
      <alignment horizontal="center" vertical="center" wrapText="1"/>
    </xf>
    <xf numFmtId="1" fontId="18" fillId="0" borderId="0" xfId="1" applyNumberFormat="1" applyFont="1" applyFill="1" applyAlignment="1">
      <alignment horizontal="center" vertical="center"/>
    </xf>
    <xf numFmtId="0" fontId="30" fillId="0" borderId="0" xfId="0" applyFont="1" applyAlignment="1">
      <alignment vertical="center" wrapText="1"/>
    </xf>
    <xf numFmtId="0" fontId="31" fillId="0" borderId="0" xfId="0" applyFont="1" applyAlignment="1">
      <alignment vertical="center" wrapText="1"/>
    </xf>
    <xf numFmtId="0" fontId="9" fillId="0" borderId="0" xfId="0" applyFont="1" applyBorder="1" applyAlignment="1">
      <alignment horizontal="center" vertical="center" wrapText="1"/>
    </xf>
    <xf numFmtId="0" fontId="14" fillId="0" borderId="0" xfId="0" applyFont="1" applyBorder="1" applyAlignment="1">
      <alignment vertical="center" wrapText="1"/>
    </xf>
    <xf numFmtId="49" fontId="13" fillId="0" borderId="2" xfId="0" applyNumberFormat="1" applyFont="1" applyBorder="1" applyAlignment="1">
      <alignment horizontal="left" vertical="center" wrapText="1"/>
    </xf>
    <xf numFmtId="0" fontId="13" fillId="0" borderId="0" xfId="0" applyFont="1" applyBorder="1" applyAlignment="1">
      <alignment vertical="center" wrapText="1"/>
    </xf>
    <xf numFmtId="0" fontId="9" fillId="0" borderId="2" xfId="0" applyFont="1" applyBorder="1" applyAlignment="1">
      <alignment horizontal="left" vertical="center" wrapText="1"/>
    </xf>
    <xf numFmtId="0" fontId="14" fillId="0" borderId="0" xfId="0" applyFont="1" applyFill="1" applyAlignment="1">
      <alignment vertical="center" wrapText="1"/>
    </xf>
    <xf numFmtId="0" fontId="9" fillId="0" borderId="0" xfId="0" applyFont="1" applyAlignment="1">
      <alignment horizontal="left" vertical="center" wrapText="1"/>
    </xf>
    <xf numFmtId="1" fontId="34" fillId="0" borderId="0" xfId="1" applyNumberFormat="1" applyFont="1" applyFill="1" applyAlignment="1">
      <alignment horizontal="right" vertical="center"/>
    </xf>
    <xf numFmtId="1" fontId="34" fillId="0" borderId="0" xfId="1" applyNumberFormat="1" applyFont="1" applyFill="1" applyAlignment="1">
      <alignment vertical="center"/>
    </xf>
    <xf numFmtId="1" fontId="35" fillId="0" borderId="0" xfId="1" applyNumberFormat="1" applyFont="1" applyFill="1" applyAlignment="1">
      <alignment vertical="center"/>
    </xf>
    <xf numFmtId="1" fontId="7" fillId="0" borderId="0" xfId="1" applyNumberFormat="1" applyFont="1" applyFill="1" applyAlignment="1">
      <alignment vertical="center"/>
    </xf>
    <xf numFmtId="1" fontId="37" fillId="0" borderId="0" xfId="1" applyNumberFormat="1" applyFont="1" applyFill="1" applyAlignment="1">
      <alignment vertical="center"/>
    </xf>
    <xf numFmtId="1" fontId="38" fillId="0" borderId="0" xfId="1" applyNumberFormat="1" applyFont="1" applyFill="1" applyAlignment="1">
      <alignment horizontal="center" vertical="center" wrapText="1"/>
    </xf>
    <xf numFmtId="1" fontId="38" fillId="0" borderId="1" xfId="1" applyNumberFormat="1" applyFont="1" applyFill="1" applyBorder="1" applyAlignment="1">
      <alignment vertical="center"/>
    </xf>
    <xf numFmtId="1" fontId="38" fillId="0" borderId="1" xfId="1" applyNumberFormat="1" applyFont="1" applyFill="1" applyBorder="1" applyAlignment="1">
      <alignment horizontal="right" vertical="center"/>
    </xf>
    <xf numFmtId="1" fontId="39" fillId="0" borderId="0" xfId="1" applyNumberFormat="1" applyFont="1" applyFill="1" applyAlignment="1">
      <alignment vertical="center"/>
    </xf>
    <xf numFmtId="1" fontId="41" fillId="0" borderId="0" xfId="1" applyNumberFormat="1" applyFont="1" applyFill="1" applyAlignment="1">
      <alignment horizontal="center" vertical="center"/>
    </xf>
    <xf numFmtId="3" fontId="42" fillId="0" borderId="0" xfId="1" applyNumberFormat="1" applyFont="1" applyBorder="1" applyAlignment="1">
      <alignment horizontal="center" vertical="center" wrapText="1"/>
    </xf>
    <xf numFmtId="3" fontId="28" fillId="0" borderId="2" xfId="1" applyNumberFormat="1" applyFont="1" applyFill="1" applyBorder="1" applyAlignment="1">
      <alignment horizontal="center" vertical="center" wrapText="1"/>
    </xf>
    <xf numFmtId="3" fontId="40" fillId="0" borderId="6" xfId="1" applyNumberFormat="1" applyFont="1" applyFill="1" applyBorder="1" applyAlignment="1">
      <alignment horizontal="center" vertical="center" wrapText="1"/>
    </xf>
    <xf numFmtId="3" fontId="28" fillId="0" borderId="2" xfId="1" applyNumberFormat="1" applyFont="1" applyFill="1" applyBorder="1" applyAlignment="1">
      <alignment vertical="center" wrapText="1"/>
    </xf>
    <xf numFmtId="3" fontId="40" fillId="0" borderId="2" xfId="1" applyNumberFormat="1" applyFont="1" applyBorder="1" applyAlignment="1">
      <alignment horizontal="center" vertical="center" wrapText="1"/>
    </xf>
    <xf numFmtId="3" fontId="28" fillId="0" borderId="2" xfId="1" applyNumberFormat="1" applyFont="1" applyBorder="1" applyAlignment="1">
      <alignment horizontal="center" vertical="center" wrapText="1"/>
    </xf>
    <xf numFmtId="3" fontId="40" fillId="0" borderId="2" xfId="1" quotePrefix="1" applyNumberFormat="1" applyFont="1" applyFill="1" applyBorder="1" applyAlignment="1">
      <alignment horizontal="center" vertical="center" wrapText="1"/>
    </xf>
    <xf numFmtId="3" fontId="42" fillId="0" borderId="0" xfId="1"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xf>
    <xf numFmtId="1" fontId="43" fillId="0" borderId="2" xfId="1"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wrapText="1"/>
    </xf>
    <xf numFmtId="1" fontId="40" fillId="0" borderId="2" xfId="1" applyNumberFormat="1" applyFont="1" applyFill="1" applyBorder="1" applyAlignment="1">
      <alignment horizontal="right" vertical="center"/>
    </xf>
    <xf numFmtId="3" fontId="11" fillId="0" borderId="2" xfId="3" applyNumberFormat="1" applyFont="1" applyFill="1" applyBorder="1" applyAlignment="1">
      <alignment horizontal="center" vertical="center" wrapText="1"/>
    </xf>
    <xf numFmtId="1" fontId="43" fillId="0" borderId="2" xfId="1" applyNumberFormat="1" applyFont="1" applyFill="1" applyBorder="1" applyAlignment="1">
      <alignment horizontal="center" vertical="center"/>
    </xf>
    <xf numFmtId="1" fontId="43" fillId="0" borderId="2" xfId="1" applyNumberFormat="1" applyFont="1" applyFill="1" applyBorder="1" applyAlignment="1">
      <alignment vertical="center" wrapText="1"/>
    </xf>
    <xf numFmtId="1" fontId="43" fillId="0" borderId="2" xfId="1" applyNumberFormat="1" applyFont="1" applyFill="1" applyBorder="1" applyAlignment="1">
      <alignment horizontal="right" vertical="center"/>
    </xf>
    <xf numFmtId="1" fontId="45" fillId="0" borderId="0" xfId="1" applyNumberFormat="1" applyFont="1" applyFill="1" applyAlignment="1">
      <alignment vertical="center"/>
    </xf>
    <xf numFmtId="49" fontId="43" fillId="0" borderId="2" xfId="1" applyNumberFormat="1" applyFont="1" applyFill="1" applyBorder="1" applyAlignment="1">
      <alignment horizontal="center" vertical="center"/>
    </xf>
    <xf numFmtId="49" fontId="40" fillId="0" borderId="2" xfId="1" applyNumberFormat="1" applyFont="1" applyFill="1" applyBorder="1" applyAlignment="1">
      <alignment horizontal="center" vertical="center"/>
    </xf>
    <xf numFmtId="1" fontId="40" fillId="0" borderId="2" xfId="1" quotePrefix="1" applyNumberFormat="1" applyFont="1" applyFill="1" applyBorder="1" applyAlignment="1">
      <alignment vertical="center" wrapText="1"/>
    </xf>
    <xf numFmtId="1" fontId="40" fillId="0" borderId="2" xfId="1" applyNumberFormat="1" applyFont="1" applyFill="1" applyBorder="1" applyAlignment="1">
      <alignment vertical="center" wrapText="1"/>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vertical="center" wrapText="1"/>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48" fillId="2" borderId="2" xfId="1" applyNumberFormat="1" applyFont="1" applyFill="1" applyBorder="1" applyAlignment="1">
      <alignment horizontal="center" vertical="center"/>
    </xf>
    <xf numFmtId="1" fontId="48" fillId="2" borderId="2" xfId="1" applyNumberFormat="1" applyFont="1" applyFill="1" applyBorder="1" applyAlignment="1">
      <alignment horizontal="center" vertical="center" wrapText="1"/>
    </xf>
    <xf numFmtId="1" fontId="48" fillId="2" borderId="2" xfId="1" applyNumberFormat="1" applyFont="1" applyFill="1" applyBorder="1" applyAlignment="1">
      <alignment horizontal="right" vertical="center"/>
    </xf>
    <xf numFmtId="1" fontId="49" fillId="2" borderId="0" xfId="1" applyNumberFormat="1" applyFont="1" applyFill="1" applyAlignment="1">
      <alignment vertical="center"/>
    </xf>
    <xf numFmtId="1" fontId="34" fillId="0" borderId="2" xfId="1" applyNumberFormat="1" applyFont="1" applyFill="1" applyBorder="1" applyAlignment="1">
      <alignment horizontal="right" vertical="center"/>
    </xf>
    <xf numFmtId="1" fontId="40" fillId="0" borderId="0" xfId="1" applyNumberFormat="1" applyFont="1" applyFill="1" applyAlignment="1">
      <alignment horizontal="center" vertical="center"/>
    </xf>
    <xf numFmtId="1" fontId="40" fillId="0" borderId="0" xfId="1" applyNumberFormat="1" applyFont="1" applyFill="1" applyAlignment="1">
      <alignment vertical="center" wrapText="1"/>
    </xf>
    <xf numFmtId="1" fontId="40" fillId="0" borderId="0" xfId="1" applyNumberFormat="1" applyFont="1" applyFill="1" applyAlignment="1">
      <alignment horizontal="center" vertical="center" wrapText="1"/>
    </xf>
    <xf numFmtId="1" fontId="40" fillId="0" borderId="0" xfId="1" applyNumberFormat="1" applyFont="1" applyFill="1" applyAlignment="1">
      <alignment horizontal="right" vertical="center"/>
    </xf>
    <xf numFmtId="1" fontId="34" fillId="0" borderId="0" xfId="1" applyNumberFormat="1" applyFont="1" applyFill="1" applyAlignment="1">
      <alignment horizontal="center" vertical="center"/>
    </xf>
    <xf numFmtId="1" fontId="34" fillId="0" borderId="0" xfId="1" applyNumberFormat="1" applyFont="1" applyFill="1" applyAlignment="1">
      <alignment vertical="center" wrapText="1"/>
    </xf>
    <xf numFmtId="1" fontId="34" fillId="0" borderId="0" xfId="1" applyNumberFormat="1" applyFont="1" applyFill="1" applyAlignment="1">
      <alignment horizontal="center" vertical="center" wrapText="1"/>
    </xf>
    <xf numFmtId="1" fontId="18" fillId="0" borderId="0" xfId="1" applyNumberFormat="1" applyFont="1" applyFill="1" applyAlignment="1"/>
    <xf numFmtId="3" fontId="11" fillId="0" borderId="4" xfId="1" applyNumberFormat="1" applyFont="1" applyFill="1" applyBorder="1" applyAlignment="1">
      <alignment vertical="center" wrapText="1"/>
    </xf>
    <xf numFmtId="3" fontId="11" fillId="0" borderId="5" xfId="1" applyNumberFormat="1" applyFont="1" applyFill="1" applyBorder="1" applyAlignment="1">
      <alignment vertical="center" wrapText="1"/>
    </xf>
    <xf numFmtId="1" fontId="21" fillId="0" borderId="0" xfId="1" applyNumberFormat="1" applyFont="1" applyFill="1" applyAlignment="1">
      <alignment horizontal="center" vertical="center"/>
    </xf>
    <xf numFmtId="49" fontId="11" fillId="0" borderId="0" xfId="1" applyNumberFormat="1" applyFont="1" applyFill="1" applyBorder="1" applyAlignment="1">
      <alignment horizontal="center" vertical="center"/>
    </xf>
    <xf numFmtId="1" fontId="11" fillId="0" borderId="0" xfId="1" quotePrefix="1" applyNumberFormat="1" applyFont="1" applyFill="1" applyBorder="1" applyAlignment="1">
      <alignment vertical="center" wrapText="1"/>
    </xf>
    <xf numFmtId="1" fontId="19" fillId="0" borderId="0" xfId="1" applyNumberFormat="1" applyFont="1" applyFill="1" applyBorder="1" applyAlignment="1">
      <alignment horizontal="center" vertical="center" wrapText="1"/>
    </xf>
    <xf numFmtId="49" fontId="11" fillId="0" borderId="0" xfId="1" applyNumberFormat="1" applyFont="1" applyFill="1" applyAlignment="1">
      <alignment vertical="center"/>
    </xf>
    <xf numFmtId="49" fontId="18" fillId="0" borderId="0" xfId="1" applyNumberFormat="1" applyFont="1" applyFill="1" applyBorder="1" applyAlignment="1">
      <alignment vertical="center"/>
    </xf>
    <xf numFmtId="49" fontId="11" fillId="0" borderId="0" xfId="1" applyNumberFormat="1" applyFont="1" applyFill="1" applyBorder="1" applyAlignment="1">
      <alignment vertical="center"/>
    </xf>
    <xf numFmtId="49" fontId="11" fillId="0" borderId="0" xfId="1" applyNumberFormat="1" applyFont="1" applyFill="1" applyAlignment="1">
      <alignment horizontal="center" vertical="center"/>
    </xf>
    <xf numFmtId="1" fontId="11" fillId="0" borderId="0" xfId="1" applyNumberFormat="1" applyFont="1" applyFill="1" applyAlignment="1">
      <alignment horizontal="left" vertical="center" wrapText="1"/>
    </xf>
    <xf numFmtId="0" fontId="54" fillId="0" borderId="0" xfId="22" applyFont="1" applyAlignment="1">
      <alignment vertical="center" wrapText="1" readingOrder="1"/>
    </xf>
    <xf numFmtId="0" fontId="54" fillId="0" borderId="0" xfId="22" applyFont="1" applyAlignment="1">
      <alignment vertical="center" readingOrder="1"/>
    </xf>
    <xf numFmtId="0" fontId="55" fillId="0" borderId="0" xfId="22" applyFont="1" applyAlignment="1">
      <alignment vertical="center" wrapText="1" readingOrder="1"/>
    </xf>
    <xf numFmtId="0" fontId="12" fillId="0" borderId="0" xfId="22" applyFont="1" applyAlignment="1">
      <alignment vertical="center" wrapText="1" readingOrder="1"/>
    </xf>
    <xf numFmtId="0" fontId="12" fillId="0" borderId="0" xfId="22" applyFont="1" applyAlignment="1">
      <alignment vertical="center" readingOrder="1"/>
    </xf>
    <xf numFmtId="0" fontId="57" fillId="0" borderId="0" xfId="22" applyFont="1" applyAlignment="1">
      <alignment vertical="center" wrapText="1" readingOrder="1"/>
    </xf>
    <xf numFmtId="0" fontId="12" fillId="0" borderId="0" xfId="22" applyFont="1" applyAlignment="1">
      <alignment horizontal="center" vertical="center" wrapText="1" readingOrder="1"/>
    </xf>
    <xf numFmtId="0" fontId="59" fillId="0" borderId="0" xfId="22" applyFont="1" applyAlignment="1">
      <alignment vertical="center" wrapText="1" readingOrder="1"/>
    </xf>
    <xf numFmtId="0" fontId="57" fillId="0" borderId="0" xfId="22" applyFont="1" applyAlignment="1">
      <alignment horizontal="left" vertical="center" wrapText="1" readingOrder="1"/>
    </xf>
    <xf numFmtId="0" fontId="57" fillId="0" borderId="2" xfId="22" applyFont="1" applyBorder="1" applyAlignment="1">
      <alignment horizontal="center" vertical="center" wrapText="1" readingOrder="1"/>
    </xf>
    <xf numFmtId="0" fontId="57" fillId="0" borderId="0" xfId="22" applyFont="1" applyAlignment="1">
      <alignment horizontal="center" vertical="center" wrapText="1" readingOrder="1"/>
    </xf>
    <xf numFmtId="0" fontId="57" fillId="0" borderId="2" xfId="22" applyFont="1" applyBorder="1" applyAlignment="1">
      <alignment vertical="center" wrapText="1" readingOrder="1"/>
    </xf>
    <xf numFmtId="0" fontId="55" fillId="0" borderId="2" xfId="22" applyFont="1" applyBorder="1" applyAlignment="1">
      <alignment horizontal="center" vertical="center" wrapText="1" readingOrder="1"/>
    </xf>
    <xf numFmtId="0" fontId="60" fillId="0" borderId="2" xfId="22" applyFont="1" applyBorder="1" applyAlignment="1">
      <alignment horizontal="right" vertical="center" wrapText="1" readingOrder="1"/>
    </xf>
    <xf numFmtId="0" fontId="55" fillId="0" borderId="2" xfId="22" applyFont="1" applyBorder="1" applyAlignment="1">
      <alignment horizontal="left" vertical="center" wrapText="1" readingOrder="1"/>
    </xf>
    <xf numFmtId="0" fontId="55" fillId="0" borderId="6" xfId="22" applyFont="1" applyBorder="1" applyAlignment="1">
      <alignment vertical="center" wrapText="1" readingOrder="1"/>
    </xf>
    <xf numFmtId="0" fontId="55" fillId="0" borderId="2" xfId="22" applyFont="1" applyBorder="1" applyAlignment="1">
      <alignment vertical="center" wrapText="1" readingOrder="1"/>
    </xf>
    <xf numFmtId="0" fontId="61" fillId="0" borderId="2" xfId="22" applyFont="1" applyBorder="1" applyAlignment="1">
      <alignment horizontal="center" vertical="center" wrapText="1" readingOrder="1"/>
    </xf>
    <xf numFmtId="0" fontId="61" fillId="0" borderId="2" xfId="22" applyFont="1" applyBorder="1" applyAlignment="1">
      <alignment vertical="center" wrapText="1" readingOrder="1"/>
    </xf>
    <xf numFmtId="0" fontId="62" fillId="0" borderId="2" xfId="22" applyFont="1" applyBorder="1" applyAlignment="1">
      <alignment horizontal="right" vertical="center" wrapText="1" readingOrder="1"/>
    </xf>
    <xf numFmtId="0" fontId="59" fillId="0" borderId="2" xfId="22" applyFont="1" applyBorder="1" applyAlignment="1">
      <alignment vertical="center" wrapText="1" readingOrder="1"/>
    </xf>
    <xf numFmtId="0" fontId="59" fillId="0" borderId="2" xfId="22" quotePrefix="1" applyFont="1" applyBorder="1" applyAlignment="1">
      <alignment horizontal="center" vertical="center" wrapText="1" readingOrder="1"/>
    </xf>
    <xf numFmtId="0" fontId="63" fillId="0" borderId="2" xfId="22" applyFont="1" applyBorder="1" applyAlignment="1">
      <alignment horizontal="right" vertical="center" wrapText="1" readingOrder="1"/>
    </xf>
    <xf numFmtId="0" fontId="57" fillId="0" borderId="3" xfId="22" quotePrefix="1" applyFont="1" applyBorder="1" applyAlignment="1">
      <alignment horizontal="center" vertical="center" wrapText="1" readingOrder="1"/>
    </xf>
    <xf numFmtId="0" fontId="57" fillId="0" borderId="2" xfId="22" applyFont="1" applyBorder="1" applyAlignment="1">
      <alignment vertical="center" wrapText="1"/>
    </xf>
    <xf numFmtId="0" fontId="57" fillId="0" borderId="5" xfId="22" applyFont="1" applyBorder="1" applyAlignment="1">
      <alignment vertical="center" wrapText="1" readingOrder="1"/>
    </xf>
    <xf numFmtId="0" fontId="64" fillId="0" borderId="2" xfId="22" applyFont="1" applyBorder="1" applyAlignment="1">
      <alignment horizontal="right" vertical="center" wrapText="1" readingOrder="1"/>
    </xf>
    <xf numFmtId="49" fontId="13" fillId="0" borderId="2" xfId="22" applyNumberFormat="1" applyFont="1" applyBorder="1" applyAlignment="1">
      <alignment vertical="center" wrapText="1"/>
    </xf>
    <xf numFmtId="0" fontId="61" fillId="0" borderId="2" xfId="22" quotePrefix="1" applyFont="1" applyBorder="1" applyAlignment="1">
      <alignment horizontal="center" vertical="center" wrapText="1" readingOrder="1"/>
    </xf>
    <xf numFmtId="49" fontId="61" fillId="0" borderId="2" xfId="23" applyNumberFormat="1" applyFont="1" applyFill="1" applyBorder="1" applyAlignment="1">
      <alignment horizontal="left" vertical="center" wrapText="1"/>
    </xf>
    <xf numFmtId="0" fontId="61" fillId="0" borderId="0" xfId="22" applyFont="1" applyAlignment="1">
      <alignment vertical="center" wrapText="1" readingOrder="1"/>
    </xf>
    <xf numFmtId="176" fontId="57" fillId="0" borderId="2" xfId="22" quotePrefix="1" applyNumberFormat="1" applyFont="1" applyBorder="1" applyAlignment="1">
      <alignment horizontal="center" vertical="center" wrapText="1" readingOrder="1"/>
    </xf>
    <xf numFmtId="0" fontId="57" fillId="0" borderId="2" xfId="22" quotePrefix="1" applyFont="1" applyBorder="1" applyAlignment="1">
      <alignment horizontal="center" vertical="center" wrapText="1" readingOrder="1"/>
    </xf>
    <xf numFmtId="49" fontId="57" fillId="0" borderId="2" xfId="23" applyNumberFormat="1" applyFont="1" applyFill="1" applyBorder="1" applyAlignment="1">
      <alignment horizontal="left" vertical="center" wrapText="1"/>
    </xf>
    <xf numFmtId="0" fontId="23" fillId="0" borderId="0" xfId="22" applyFont="1" applyAlignment="1">
      <alignment vertical="center" wrapText="1" readingOrder="1"/>
    </xf>
    <xf numFmtId="0" fontId="23" fillId="0" borderId="0" xfId="22" applyFont="1" applyAlignment="1">
      <alignment vertical="center"/>
    </xf>
    <xf numFmtId="0" fontId="5" fillId="0" borderId="0" xfId="22" applyAlignment="1">
      <alignment vertical="center"/>
    </xf>
    <xf numFmtId="49" fontId="57" fillId="0" borderId="0" xfId="22" applyNumberFormat="1" applyFont="1" applyAlignment="1">
      <alignment vertical="center" wrapText="1" readingOrder="1"/>
    </xf>
    <xf numFmtId="49" fontId="59" fillId="0" borderId="0" xfId="22" applyNumberFormat="1" applyFont="1" applyAlignment="1">
      <alignment vertical="center" wrapText="1" readingOrder="1"/>
    </xf>
    <xf numFmtId="49" fontId="54" fillId="0" borderId="2" xfId="22" applyNumberFormat="1" applyFont="1" applyBorder="1" applyAlignment="1">
      <alignment horizontal="center" vertical="center" wrapText="1"/>
    </xf>
    <xf numFmtId="0" fontId="54" fillId="0" borderId="2" xfId="22" applyFont="1" applyBorder="1" applyAlignment="1">
      <alignment horizontal="center" vertical="center" wrapText="1"/>
    </xf>
    <xf numFmtId="0" fontId="54" fillId="0" borderId="0" xfId="22" applyFont="1" applyAlignment="1">
      <alignment horizontal="center" vertical="center"/>
    </xf>
    <xf numFmtId="0" fontId="55" fillId="0" borderId="2" xfId="22" applyFont="1" applyBorder="1" applyAlignment="1">
      <alignment horizontal="center" vertical="center" wrapText="1"/>
    </xf>
    <xf numFmtId="0" fontId="65" fillId="0" borderId="2" xfId="22" applyFont="1" applyBorder="1" applyAlignment="1">
      <alignment horizontal="right" vertical="center" wrapText="1"/>
    </xf>
    <xf numFmtId="0" fontId="5" fillId="0" borderId="2" xfId="22" applyBorder="1" applyAlignment="1">
      <alignment vertical="center"/>
    </xf>
    <xf numFmtId="0" fontId="66" fillId="0" borderId="2" xfId="22" applyFont="1" applyBorder="1" applyAlignment="1">
      <alignment horizontal="right" vertical="center" wrapText="1"/>
    </xf>
    <xf numFmtId="0" fontId="5" fillId="0" borderId="2" xfId="22" applyFont="1" applyBorder="1" applyAlignment="1">
      <alignment vertical="center"/>
    </xf>
    <xf numFmtId="0" fontId="5" fillId="0" borderId="0" xfId="22" applyFont="1" applyAlignment="1">
      <alignment vertical="center"/>
    </xf>
    <xf numFmtId="49" fontId="55" fillId="0" borderId="2" xfId="22" applyNumberFormat="1" applyFont="1" applyBorder="1" applyAlignment="1">
      <alignment horizontal="center" vertical="center" wrapText="1" readingOrder="1"/>
    </xf>
    <xf numFmtId="0" fontId="67" fillId="0" borderId="2" xfId="22" applyFont="1" applyBorder="1" applyAlignment="1">
      <alignment vertical="center"/>
    </xf>
    <xf numFmtId="49" fontId="5" fillId="0" borderId="0" xfId="22" applyNumberFormat="1" applyAlignment="1">
      <alignment vertical="center"/>
    </xf>
    <xf numFmtId="1" fontId="7" fillId="0" borderId="0" xfId="1" applyNumberFormat="1" applyFont="1" applyFill="1" applyAlignment="1">
      <alignment vertical="center" wrapText="1"/>
    </xf>
    <xf numFmtId="1" fontId="38" fillId="0" borderId="0" xfId="1" applyNumberFormat="1" applyFont="1" applyFill="1" applyAlignment="1">
      <alignment vertical="center" wrapText="1"/>
    </xf>
    <xf numFmtId="0" fontId="16" fillId="0" borderId="2" xfId="11" applyFont="1" applyBorder="1" applyAlignment="1">
      <alignment horizontal="center" vertical="center" wrapText="1"/>
    </xf>
    <xf numFmtId="3" fontId="11" fillId="0" borderId="2" xfId="1" applyNumberFormat="1" applyFont="1" applyFill="1" applyBorder="1" applyAlignment="1">
      <alignment vertical="center" wrapText="1"/>
    </xf>
    <xf numFmtId="0" fontId="11" fillId="0" borderId="2" xfId="1" applyNumberFormat="1" applyFont="1" applyFill="1" applyBorder="1" applyAlignment="1">
      <alignment horizontal="center" vertical="center" wrapText="1"/>
    </xf>
    <xf numFmtId="1" fontId="19" fillId="0" borderId="2" xfId="1" applyNumberFormat="1" applyFont="1" applyFill="1" applyBorder="1" applyAlignment="1">
      <alignment vertical="center"/>
    </xf>
    <xf numFmtId="1" fontId="19" fillId="0" borderId="0" xfId="1" applyNumberFormat="1" applyFont="1" applyFill="1" applyBorder="1" applyAlignment="1">
      <alignment horizontal="center" vertical="center"/>
    </xf>
    <xf numFmtId="49" fontId="11" fillId="0" borderId="0" xfId="1" applyNumberFormat="1" applyFont="1" applyFill="1" applyBorder="1" applyAlignment="1">
      <alignment horizontal="left" vertical="center"/>
    </xf>
    <xf numFmtId="49" fontId="11" fillId="0" borderId="0" xfId="1" applyNumberFormat="1" applyFont="1" applyFill="1" applyBorder="1" applyAlignment="1">
      <alignment horizontal="right" vertical="center"/>
    </xf>
    <xf numFmtId="49" fontId="11" fillId="0" borderId="0" xfId="1" applyNumberFormat="1" applyFont="1" applyFill="1" applyAlignment="1">
      <alignment horizontal="right" vertical="center"/>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1" fontId="11" fillId="0" borderId="0" xfId="1" applyNumberFormat="1" applyFont="1" applyFill="1" applyAlignment="1">
      <alignment horizontal="left" vertical="center" wrapText="1"/>
    </xf>
    <xf numFmtId="1" fontId="21" fillId="0" borderId="0" xfId="1" applyNumberFormat="1" applyFont="1" applyFill="1" applyBorder="1" applyAlignment="1">
      <alignment vertical="center"/>
    </xf>
    <xf numFmtId="3" fontId="18" fillId="0" borderId="2" xfId="1" applyNumberFormat="1" applyFont="1" applyFill="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0" xfId="1" applyNumberFormat="1" applyFont="1" applyFill="1" applyBorder="1" applyAlignment="1">
      <alignment horizontal="center" vertical="center" wrapText="1"/>
    </xf>
    <xf numFmtId="3" fontId="18" fillId="0" borderId="0" xfId="1" applyNumberFormat="1" applyFont="1" applyBorder="1" applyAlignment="1">
      <alignment horizontal="center" vertical="center" wrapText="1"/>
    </xf>
    <xf numFmtId="0" fontId="23" fillId="0" borderId="0" xfId="0" applyFont="1" applyAlignment="1">
      <alignment vertical="center" wrapText="1" readingOrder="1"/>
    </xf>
    <xf numFmtId="0" fontId="14" fillId="0" borderId="0" xfId="0" quotePrefix="1" applyFont="1" applyAlignment="1">
      <alignment vertical="center"/>
    </xf>
    <xf numFmtId="0" fontId="14" fillId="0" borderId="0" xfId="0" applyFont="1" applyAlignment="1">
      <alignment vertical="center"/>
    </xf>
    <xf numFmtId="0" fontId="14" fillId="0" borderId="2" xfId="0" applyFont="1" applyBorder="1" applyAlignment="1">
      <alignment horizontal="left" vertical="center" wrapText="1"/>
    </xf>
    <xf numFmtId="49" fontId="13" fillId="0" borderId="2" xfId="0" applyNumberFormat="1" applyFont="1" applyBorder="1" applyAlignment="1">
      <alignment vertical="center" wrapText="1"/>
    </xf>
    <xf numFmtId="49" fontId="13" fillId="0" borderId="0" xfId="0" applyNumberFormat="1" applyFont="1" applyBorder="1" applyAlignment="1">
      <alignment vertical="center" wrapText="1"/>
    </xf>
    <xf numFmtId="0" fontId="278" fillId="0" borderId="0" xfId="0" quotePrefix="1" applyFont="1" applyAlignment="1">
      <alignment vertical="center"/>
    </xf>
    <xf numFmtId="3" fontId="54" fillId="0" borderId="2" xfId="0" applyNumberFormat="1" applyFont="1" applyFill="1" applyBorder="1" applyAlignment="1">
      <alignment horizontal="right" vertical="center" shrinkToFit="1"/>
    </xf>
    <xf numFmtId="1" fontId="19"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1" fontId="11" fillId="0" borderId="2" xfId="0" quotePrefix="1" applyNumberFormat="1" applyFont="1" applyFill="1" applyBorder="1" applyAlignment="1">
      <alignment horizontal="left" vertical="center" wrapText="1"/>
    </xf>
    <xf numFmtId="49" fontId="281" fillId="0" borderId="2" xfId="1" applyNumberFormat="1" applyFont="1" applyFill="1" applyBorder="1" applyAlignment="1">
      <alignment horizontal="center" vertical="center"/>
    </xf>
    <xf numFmtId="1" fontId="281" fillId="0" borderId="2" xfId="1" applyNumberFormat="1" applyFont="1" applyFill="1" applyBorder="1" applyAlignment="1">
      <alignment horizontal="center" vertical="center" wrapText="1"/>
    </xf>
    <xf numFmtId="49" fontId="282" fillId="0" borderId="2" xfId="1" applyNumberFormat="1" applyFont="1" applyFill="1" applyBorder="1" applyAlignment="1">
      <alignment horizontal="center" vertical="center"/>
    </xf>
    <xf numFmtId="0" fontId="282" fillId="0" borderId="2" xfId="0" applyFont="1" applyFill="1" applyBorder="1" applyAlignment="1">
      <alignment horizontal="left" vertical="center" wrapText="1"/>
    </xf>
    <xf numFmtId="1" fontId="283" fillId="0" borderId="2" xfId="1" applyNumberFormat="1" applyFont="1" applyFill="1" applyBorder="1" applyAlignment="1">
      <alignment horizontal="center" vertical="center" wrapText="1"/>
    </xf>
    <xf numFmtId="1" fontId="282" fillId="0" borderId="2" xfId="1" applyNumberFormat="1" applyFont="1" applyFill="1" applyBorder="1" applyAlignment="1">
      <alignment horizontal="center" vertical="center" wrapText="1"/>
    </xf>
    <xf numFmtId="3" fontId="284" fillId="0" borderId="2" xfId="0" applyNumberFormat="1" applyFont="1" applyFill="1" applyBorder="1" applyAlignment="1">
      <alignment horizontal="right" vertical="center" shrinkToFit="1"/>
    </xf>
    <xf numFmtId="1" fontId="283" fillId="0" borderId="2" xfId="1" applyNumberFormat="1" applyFont="1" applyFill="1" applyBorder="1" applyAlignment="1">
      <alignment horizontal="right" vertical="center"/>
    </xf>
    <xf numFmtId="1" fontId="283" fillId="0" borderId="0" xfId="1" applyNumberFormat="1" applyFont="1" applyFill="1" applyAlignment="1">
      <alignment vertical="center"/>
    </xf>
    <xf numFmtId="3" fontId="285" fillId="0" borderId="2" xfId="0" applyNumberFormat="1" applyFont="1" applyFill="1" applyBorder="1" applyAlignment="1">
      <alignment horizontal="right" vertical="center" shrinkToFit="1"/>
    </xf>
    <xf numFmtId="49" fontId="283" fillId="0" borderId="2" xfId="1" applyNumberFormat="1" applyFont="1" applyFill="1" applyBorder="1" applyAlignment="1">
      <alignment horizontal="center" vertical="center"/>
    </xf>
    <xf numFmtId="1" fontId="283" fillId="0" borderId="2" xfId="1" applyNumberFormat="1" applyFont="1" applyFill="1" applyBorder="1" applyAlignment="1">
      <alignment vertical="center" wrapText="1"/>
    </xf>
    <xf numFmtId="3" fontId="286" fillId="0" borderId="2" xfId="0" applyNumberFormat="1" applyFont="1" applyFill="1" applyBorder="1" applyAlignment="1">
      <alignment horizontal="right" vertical="center" shrinkToFit="1"/>
    </xf>
    <xf numFmtId="1" fontId="54" fillId="0" borderId="2" xfId="0" applyNumberFormat="1" applyFont="1" applyFill="1" applyBorder="1" applyAlignment="1">
      <alignment horizontal="left" vertical="center" wrapText="1"/>
    </xf>
    <xf numFmtId="0" fontId="54" fillId="0" borderId="2" xfId="0" applyFont="1" applyFill="1" applyBorder="1" applyAlignment="1">
      <alignment horizontal="left" vertical="center" wrapText="1"/>
    </xf>
    <xf numFmtId="1" fontId="34" fillId="0" borderId="2" xfId="0" applyNumberFormat="1" applyFont="1" applyFill="1" applyBorder="1" applyAlignment="1">
      <alignment horizontal="center" vertical="center" wrapText="1"/>
    </xf>
    <xf numFmtId="1" fontId="287" fillId="0" borderId="2" xfId="0" applyNumberFormat="1" applyFont="1" applyFill="1" applyBorder="1" applyAlignment="1">
      <alignment horizontal="center" vertical="center" wrapText="1"/>
    </xf>
    <xf numFmtId="3" fontId="287" fillId="0" borderId="2" xfId="0" applyNumberFormat="1" applyFont="1" applyFill="1" applyBorder="1" applyAlignment="1">
      <alignment horizontal="center" vertical="center" wrapText="1"/>
    </xf>
    <xf numFmtId="49" fontId="283" fillId="0" borderId="2" xfId="1" quotePrefix="1" applyNumberFormat="1" applyFont="1" applyFill="1" applyBorder="1" applyAlignment="1">
      <alignment horizontal="center" vertical="center"/>
    </xf>
    <xf numFmtId="0" fontId="53" fillId="0" borderId="2" xfId="0" applyNumberFormat="1" applyFont="1" applyFill="1" applyBorder="1" applyAlignment="1">
      <alignment horizontal="left" vertical="center" wrapText="1"/>
    </xf>
    <xf numFmtId="3" fontId="287" fillId="0" borderId="2" xfId="0" quotePrefix="1" applyNumberFormat="1" applyFont="1" applyFill="1" applyBorder="1" applyAlignment="1">
      <alignment horizontal="center" vertical="center" wrapText="1"/>
    </xf>
    <xf numFmtId="3" fontId="288" fillId="0" borderId="2" xfId="0" applyNumberFormat="1" applyFont="1" applyFill="1" applyBorder="1" applyAlignment="1">
      <alignment horizontal="right" vertical="center" shrinkToFit="1"/>
    </xf>
    <xf numFmtId="3" fontId="283" fillId="0" borderId="2" xfId="0" applyNumberFormat="1" applyFont="1" applyFill="1" applyBorder="1" applyAlignment="1">
      <alignment horizontal="right" vertical="center" shrinkToFit="1"/>
    </xf>
    <xf numFmtId="3" fontId="54" fillId="0" borderId="2" xfId="0" quotePrefix="1" applyNumberFormat="1" applyFont="1" applyFill="1" applyBorder="1" applyAlignment="1">
      <alignment horizontal="left" vertical="center" wrapText="1"/>
    </xf>
    <xf numFmtId="0" fontId="287" fillId="0" borderId="2" xfId="0" applyFont="1" applyFill="1" applyBorder="1" applyAlignment="1">
      <alignment horizontal="center" vertical="center" wrapText="1"/>
    </xf>
    <xf numFmtId="49" fontId="288" fillId="0" borderId="2" xfId="1" applyNumberFormat="1" applyFont="1" applyFill="1" applyBorder="1" applyAlignment="1">
      <alignment horizontal="center" vertical="center"/>
    </xf>
    <xf numFmtId="1" fontId="288" fillId="0" borderId="2" xfId="0" applyNumberFormat="1" applyFont="1" applyFill="1" applyBorder="1" applyAlignment="1">
      <alignment horizontal="left" vertical="center" wrapText="1"/>
    </xf>
    <xf numFmtId="1" fontId="288" fillId="0" borderId="2" xfId="1" applyNumberFormat="1" applyFont="1" applyFill="1" applyBorder="1" applyAlignment="1">
      <alignment horizontal="center" vertical="center" wrapText="1"/>
    </xf>
    <xf numFmtId="1" fontId="288" fillId="0" borderId="2" xfId="1" applyNumberFormat="1" applyFont="1" applyFill="1" applyBorder="1" applyAlignment="1">
      <alignment horizontal="right" vertical="center"/>
    </xf>
    <xf numFmtId="1" fontId="288" fillId="0" borderId="0" xfId="1" applyNumberFormat="1" applyFont="1" applyFill="1" applyAlignment="1">
      <alignment vertical="center"/>
    </xf>
    <xf numFmtId="3" fontId="288" fillId="0" borderId="2" xfId="0" quotePrefix="1" applyNumberFormat="1" applyFont="1" applyFill="1" applyBorder="1" applyAlignment="1">
      <alignment horizontal="left" vertical="center" wrapText="1"/>
    </xf>
    <xf numFmtId="3" fontId="288" fillId="0" borderId="2" xfId="0" applyNumberFormat="1" applyFont="1" applyFill="1" applyBorder="1" applyAlignment="1">
      <alignment horizontal="left" vertical="center" wrapText="1"/>
    </xf>
    <xf numFmtId="0" fontId="54" fillId="0" borderId="2" xfId="0" applyNumberFormat="1" applyFont="1" applyFill="1" applyBorder="1" applyAlignment="1">
      <alignment horizontal="left" vertical="center" wrapText="1"/>
    </xf>
    <xf numFmtId="1" fontId="54"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178" fontId="287" fillId="0" borderId="2" xfId="0" applyNumberFormat="1" applyFont="1" applyFill="1" applyBorder="1" applyAlignment="1">
      <alignment horizontal="center" vertical="center" wrapText="1"/>
    </xf>
    <xf numFmtId="3" fontId="54" fillId="0" borderId="2" xfId="0" applyNumberFormat="1" applyFont="1" applyFill="1" applyBorder="1" applyAlignment="1">
      <alignment horizontal="right" vertical="center" wrapText="1"/>
    </xf>
    <xf numFmtId="1" fontId="285" fillId="0" borderId="2" xfId="0" applyNumberFormat="1" applyFont="1" applyFill="1" applyBorder="1" applyAlignment="1">
      <alignment horizontal="left" vertical="center" wrapText="1"/>
    </xf>
    <xf numFmtId="49" fontId="289" fillId="0" borderId="2" xfId="0" applyNumberFormat="1" applyFont="1" applyBorder="1" applyAlignment="1">
      <alignment vertical="center" wrapText="1"/>
    </xf>
    <xf numFmtId="0" fontId="289" fillId="0" borderId="2" xfId="0" applyFont="1" applyBorder="1" applyAlignment="1">
      <alignment vertical="center" wrapText="1"/>
    </xf>
    <xf numFmtId="0" fontId="289" fillId="0" borderId="0" xfId="0" applyFont="1" applyAlignment="1">
      <alignment vertical="center" wrapText="1"/>
    </xf>
    <xf numFmtId="0" fontId="290" fillId="0" borderId="2" xfId="0" applyFont="1" applyBorder="1" applyAlignment="1">
      <alignment horizontal="center" vertical="center" wrapText="1"/>
    </xf>
    <xf numFmtId="49" fontId="291" fillId="0" borderId="2" xfId="0" applyNumberFormat="1" applyFont="1" applyBorder="1" applyAlignment="1">
      <alignment vertical="center" wrapText="1"/>
    </xf>
    <xf numFmtId="0" fontId="291" fillId="0" borderId="2" xfId="0" applyFont="1" applyBorder="1" applyAlignment="1">
      <alignment vertical="center" wrapText="1"/>
    </xf>
    <xf numFmtId="0" fontId="291" fillId="0" borderId="0" xfId="0" applyFont="1" applyAlignment="1">
      <alignment vertical="center" wrapText="1"/>
    </xf>
    <xf numFmtId="0" fontId="289" fillId="0" borderId="2" xfId="0" applyFont="1" applyBorder="1" applyAlignment="1">
      <alignment horizontal="center" vertical="center" wrapText="1"/>
    </xf>
    <xf numFmtId="49" fontId="288" fillId="50" borderId="2" xfId="1" applyNumberFormat="1" applyFont="1" applyFill="1" applyBorder="1" applyAlignment="1">
      <alignment horizontal="center" vertical="center"/>
    </xf>
    <xf numFmtId="1" fontId="288" fillId="50" borderId="2" xfId="1" applyNumberFormat="1" applyFont="1" applyFill="1" applyBorder="1" applyAlignment="1">
      <alignment horizontal="center" vertical="center" wrapText="1"/>
    </xf>
    <xf numFmtId="1" fontId="288" fillId="50" borderId="2" xfId="1" applyNumberFormat="1" applyFont="1" applyFill="1" applyBorder="1" applyAlignment="1">
      <alignment horizontal="right" vertical="center"/>
    </xf>
    <xf numFmtId="1" fontId="288" fillId="50" borderId="0" xfId="1" applyNumberFormat="1" applyFont="1" applyFill="1" applyAlignment="1">
      <alignment vertical="center"/>
    </xf>
    <xf numFmtId="1" fontId="288" fillId="50" borderId="2" xfId="0" applyNumberFormat="1" applyFont="1" applyFill="1" applyBorder="1" applyAlignment="1">
      <alignment horizontal="left" vertical="center" wrapText="1"/>
    </xf>
    <xf numFmtId="3" fontId="288" fillId="50" borderId="2" xfId="0" applyNumberFormat="1" applyFont="1" applyFill="1" applyBorder="1" applyAlignment="1">
      <alignment horizontal="right" vertical="center" shrinkToFit="1"/>
    </xf>
    <xf numFmtId="3" fontId="284" fillId="0" borderId="2" xfId="0" quotePrefix="1" applyNumberFormat="1" applyFont="1" applyFill="1" applyBorder="1" applyAlignment="1">
      <alignment horizontal="left" vertical="center" wrapText="1"/>
    </xf>
    <xf numFmtId="1" fontId="124" fillId="0" borderId="2" xfId="1" applyNumberFormat="1" applyFont="1" applyFill="1" applyBorder="1" applyAlignment="1">
      <alignment horizontal="center" vertical="center" wrapText="1"/>
    </xf>
    <xf numFmtId="1" fontId="292" fillId="0" borderId="2" xfId="1" applyNumberFormat="1" applyFont="1" applyFill="1" applyBorder="1" applyAlignment="1">
      <alignment horizontal="center" vertical="center" wrapText="1"/>
    </xf>
    <xf numFmtId="3" fontId="54" fillId="0" borderId="2" xfId="0" applyNumberFormat="1" applyFont="1" applyFill="1" applyBorder="1" applyAlignment="1">
      <alignment horizontal="left" vertical="center" wrapText="1"/>
    </xf>
    <xf numFmtId="3" fontId="54" fillId="0" borderId="2" xfId="0" applyNumberFormat="1" applyFont="1" applyFill="1" applyBorder="1" applyAlignment="1">
      <alignment horizontal="right" vertical="center" wrapText="1" shrinkToFit="1"/>
    </xf>
    <xf numFmtId="1" fontId="286" fillId="0" borderId="2" xfId="0" applyNumberFormat="1" applyFont="1" applyFill="1" applyBorder="1" applyAlignment="1">
      <alignment horizontal="left" vertical="center" wrapText="1"/>
    </xf>
    <xf numFmtId="3" fontId="293" fillId="0" borderId="2" xfId="0" applyNumberFormat="1" applyFont="1" applyFill="1" applyBorder="1" applyAlignment="1">
      <alignment horizontal="right" vertical="center" shrinkToFit="1"/>
    </xf>
    <xf numFmtId="49" fontId="288" fillId="0" borderId="2" xfId="1" quotePrefix="1" applyNumberFormat="1" applyFont="1" applyFill="1" applyBorder="1" applyAlignment="1">
      <alignment horizontal="center" vertical="center"/>
    </xf>
    <xf numFmtId="0" fontId="288" fillId="0" borderId="2" xfId="0" applyFont="1" applyFill="1" applyBorder="1" applyAlignment="1">
      <alignment horizontal="left" vertical="center" wrapText="1"/>
    </xf>
    <xf numFmtId="3" fontId="282" fillId="0" borderId="2" xfId="0" applyNumberFormat="1" applyFont="1" applyFill="1" applyBorder="1" applyAlignment="1">
      <alignment horizontal="left" vertical="center" wrapText="1"/>
    </xf>
    <xf numFmtId="3" fontId="281" fillId="0" borderId="2" xfId="0" applyNumberFormat="1" applyFont="1" applyFill="1" applyBorder="1" applyAlignment="1">
      <alignment horizontal="right" vertical="center" shrinkToFit="1"/>
    </xf>
    <xf numFmtId="3" fontId="282" fillId="0" borderId="2" xfId="0" applyNumberFormat="1" applyFont="1" applyFill="1" applyBorder="1" applyAlignment="1">
      <alignment horizontal="right" vertical="center" shrinkToFit="1"/>
    </xf>
    <xf numFmtId="3" fontId="294" fillId="0" borderId="2" xfId="0" applyNumberFormat="1" applyFont="1" applyFill="1" applyBorder="1" applyAlignment="1">
      <alignment horizontal="center" vertical="center" wrapText="1"/>
    </xf>
    <xf numFmtId="3" fontId="282" fillId="0" borderId="2" xfId="0" applyNumberFormat="1" applyFont="1" applyFill="1" applyBorder="1" applyAlignment="1">
      <alignment horizontal="right" vertical="center" wrapText="1" shrinkToFit="1"/>
    </xf>
    <xf numFmtId="3" fontId="282" fillId="0" borderId="2" xfId="0" applyNumberFormat="1" applyFont="1" applyFill="1" applyBorder="1" applyAlignment="1">
      <alignment horizontal="right" vertical="center" wrapText="1"/>
    </xf>
    <xf numFmtId="3" fontId="281" fillId="0" borderId="2" xfId="0" applyNumberFormat="1" applyFont="1" applyFill="1" applyBorder="1" applyAlignment="1">
      <alignment horizontal="left" vertical="center" wrapText="1"/>
    </xf>
    <xf numFmtId="3" fontId="280" fillId="0" borderId="2" xfId="0" applyNumberFormat="1" applyFont="1" applyFill="1" applyBorder="1" applyAlignment="1">
      <alignment horizontal="center" vertical="center" wrapText="1"/>
    </xf>
    <xf numFmtId="3" fontId="281" fillId="0" borderId="2" xfId="0" applyNumberFormat="1" applyFont="1" applyFill="1" applyBorder="1" applyAlignment="1">
      <alignment horizontal="right" vertical="center" wrapText="1" shrinkToFit="1"/>
    </xf>
    <xf numFmtId="3" fontId="281" fillId="0" borderId="2" xfId="0" applyNumberFormat="1" applyFont="1" applyFill="1" applyBorder="1" applyAlignment="1">
      <alignment horizontal="right" vertical="center" wrapText="1"/>
    </xf>
    <xf numFmtId="1" fontId="11" fillId="0" borderId="2" xfId="1" quotePrefix="1"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14" fillId="0" borderId="0" xfId="0" applyFont="1" applyAlignment="1">
      <alignment horizontal="center" vertical="center"/>
    </xf>
    <xf numFmtId="247" fontId="9" fillId="0" borderId="0" xfId="4266" applyNumberFormat="1" applyFont="1" applyAlignment="1">
      <alignment vertical="center" wrapText="1"/>
    </xf>
    <xf numFmtId="49" fontId="295" fillId="0" borderId="2" xfId="0" applyNumberFormat="1" applyFont="1" applyBorder="1" applyAlignment="1">
      <alignment vertical="center" wrapText="1"/>
    </xf>
    <xf numFmtId="49" fontId="295" fillId="0" borderId="2" xfId="0" quotePrefix="1" applyNumberFormat="1" applyFont="1" applyBorder="1" applyAlignment="1">
      <alignment vertical="center" wrapText="1"/>
    </xf>
    <xf numFmtId="0" fontId="295" fillId="0" borderId="2" xfId="0" applyFont="1" applyBorder="1" applyAlignment="1">
      <alignment horizontal="center" vertical="center" wrapText="1"/>
    </xf>
    <xf numFmtId="49" fontId="289" fillId="0" borderId="0" xfId="0" applyNumberFormat="1" applyFont="1" applyBorder="1" applyAlignment="1">
      <alignment vertical="center" wrapText="1"/>
    </xf>
    <xf numFmtId="0" fontId="289" fillId="0" borderId="0" xfId="0" applyFont="1" applyBorder="1" applyAlignment="1">
      <alignment vertical="center" wrapText="1"/>
    </xf>
    <xf numFmtId="0" fontId="284" fillId="0" borderId="2" xfId="22" applyFont="1" applyBorder="1" applyAlignment="1">
      <alignment vertical="center" wrapText="1" readingOrder="1"/>
    </xf>
    <xf numFmtId="0" fontId="284" fillId="0" borderId="2" xfId="22" quotePrefix="1" applyFont="1" applyBorder="1" applyAlignment="1">
      <alignment vertical="center" wrapText="1" readingOrder="1"/>
    </xf>
    <xf numFmtId="0" fontId="293" fillId="0" borderId="2" xfId="22" applyFont="1" applyBorder="1" applyAlignment="1">
      <alignment vertical="center" wrapText="1" readingOrder="1"/>
    </xf>
    <xf numFmtId="0" fontId="9" fillId="0" borderId="2" xfId="0" applyFont="1" applyBorder="1" applyAlignment="1">
      <alignment horizontal="center" vertical="center" wrapText="1"/>
    </xf>
    <xf numFmtId="0" fontId="283" fillId="0" borderId="2" xfId="0" applyFont="1" applyFill="1" applyBorder="1" applyAlignment="1">
      <alignment horizontal="left" vertical="center" wrapText="1"/>
    </xf>
    <xf numFmtId="247" fontId="289" fillId="0" borderId="0" xfId="4266" applyNumberFormat="1" applyFont="1" applyAlignment="1">
      <alignment vertical="center" wrapText="1"/>
    </xf>
    <xf numFmtId="3" fontId="13" fillId="0" borderId="0" xfId="0" applyNumberFormat="1" applyFont="1" applyAlignment="1">
      <alignment vertical="center" wrapText="1"/>
    </xf>
    <xf numFmtId="3" fontId="289" fillId="0" borderId="0" xfId="0" applyNumberFormat="1" applyFont="1" applyAlignment="1">
      <alignment vertical="center" wrapText="1"/>
    </xf>
    <xf numFmtId="1" fontId="204" fillId="0" borderId="2" xfId="1" applyNumberFormat="1" applyFont="1" applyFill="1" applyBorder="1" applyAlignment="1">
      <alignment vertical="center" wrapText="1"/>
    </xf>
    <xf numFmtId="3" fontId="299" fillId="50" borderId="2" xfId="1" applyNumberFormat="1" applyFont="1" applyFill="1" applyBorder="1" applyAlignment="1">
      <alignment horizontal="center" vertical="center" wrapText="1"/>
    </xf>
    <xf numFmtId="3" fontId="300" fillId="50" borderId="2" xfId="1" quotePrefix="1" applyNumberFormat="1" applyFont="1" applyFill="1" applyBorder="1" applyAlignment="1">
      <alignment horizontal="center" vertical="center" wrapText="1"/>
    </xf>
    <xf numFmtId="3" fontId="136" fillId="50" borderId="2" xfId="1" quotePrefix="1" applyNumberFormat="1" applyFont="1" applyFill="1" applyBorder="1" applyAlignment="1">
      <alignment horizontal="center" vertical="center" wrapText="1"/>
    </xf>
    <xf numFmtId="1" fontId="281" fillId="0" borderId="2" xfId="1" applyNumberFormat="1" applyFont="1" applyFill="1" applyBorder="1" applyAlignment="1">
      <alignment horizontal="right" vertical="center"/>
    </xf>
    <xf numFmtId="1" fontId="281" fillId="0" borderId="0" xfId="1" applyNumberFormat="1" applyFont="1" applyFill="1" applyAlignment="1">
      <alignment vertical="center"/>
    </xf>
    <xf numFmtId="1" fontId="281" fillId="50" borderId="2" xfId="1" applyNumberFormat="1" applyFont="1" applyFill="1" applyBorder="1" applyAlignment="1">
      <alignment horizontal="center" vertical="center" wrapText="1"/>
    </xf>
    <xf numFmtId="1" fontId="297" fillId="50" borderId="0" xfId="1" applyNumberFormat="1" applyFont="1" applyFill="1" applyAlignment="1">
      <alignment horizontal="left" vertical="center" wrapText="1"/>
    </xf>
    <xf numFmtId="1" fontId="11" fillId="50" borderId="0" xfId="1" applyNumberFormat="1" applyFont="1" applyFill="1" applyAlignment="1">
      <alignment horizontal="left" vertical="center" wrapText="1"/>
    </xf>
    <xf numFmtId="1" fontId="297" fillId="50" borderId="0" xfId="1" applyNumberFormat="1" applyFont="1" applyFill="1" applyAlignment="1">
      <alignment vertical="center"/>
    </xf>
    <xf numFmtId="1" fontId="11" fillId="50" borderId="0" xfId="1" applyNumberFormat="1" applyFont="1" applyFill="1" applyAlignment="1">
      <alignment vertical="center"/>
    </xf>
    <xf numFmtId="3" fontId="297" fillId="50" borderId="0" xfId="1" applyNumberFormat="1" applyFont="1" applyFill="1" applyAlignment="1">
      <alignment vertical="center"/>
    </xf>
    <xf numFmtId="1" fontId="297" fillId="50" borderId="0" xfId="1" applyNumberFormat="1" applyFont="1" applyFill="1" applyAlignment="1">
      <alignment horizontal="right" vertical="center"/>
    </xf>
    <xf numFmtId="3" fontId="297" fillId="50" borderId="0" xfId="1" applyNumberFormat="1" applyFont="1" applyFill="1" applyAlignment="1">
      <alignment horizontal="right" vertical="center"/>
    </xf>
    <xf numFmtId="1" fontId="11" fillId="50" borderId="0" xfId="1" applyNumberFormat="1" applyFont="1" applyFill="1" applyAlignment="1">
      <alignment horizontal="right" vertical="center"/>
    </xf>
    <xf numFmtId="1" fontId="19" fillId="50" borderId="2" xfId="1" applyNumberFormat="1" applyFont="1" applyFill="1" applyBorder="1" applyAlignment="1">
      <alignment horizontal="center" vertical="center" wrapText="1"/>
    </xf>
    <xf numFmtId="3" fontId="19" fillId="50" borderId="2" xfId="1" applyNumberFormat="1" applyFont="1" applyFill="1" applyBorder="1" applyAlignment="1">
      <alignment horizontal="right" vertical="center"/>
    </xf>
    <xf numFmtId="1" fontId="19" fillId="50" borderId="0" xfId="1" applyNumberFormat="1" applyFont="1" applyFill="1" applyAlignment="1">
      <alignment vertical="center"/>
    </xf>
    <xf numFmtId="1" fontId="204" fillId="0" borderId="2" xfId="1" applyNumberFormat="1" applyFont="1" applyFill="1" applyBorder="1" applyAlignment="1">
      <alignment horizontal="center" vertical="center" wrapText="1"/>
    </xf>
    <xf numFmtId="49" fontId="281" fillId="50" borderId="2" xfId="1" applyNumberFormat="1" applyFont="1" applyFill="1" applyBorder="1" applyAlignment="1">
      <alignment horizontal="center" vertical="center"/>
    </xf>
    <xf numFmtId="3" fontId="293" fillId="50" borderId="2" xfId="0" applyNumberFormat="1" applyFont="1" applyFill="1" applyBorder="1" applyAlignment="1">
      <alignment horizontal="right" vertical="center" shrinkToFit="1"/>
    </xf>
    <xf numFmtId="3" fontId="54" fillId="50" borderId="2" xfId="0" applyNumberFormat="1" applyFont="1" applyFill="1" applyBorder="1" applyAlignment="1">
      <alignment horizontal="right" vertical="center" shrinkToFit="1"/>
    </xf>
    <xf numFmtId="1" fontId="19" fillId="50" borderId="2" xfId="1" applyNumberFormat="1" applyFont="1" applyFill="1" applyBorder="1" applyAlignment="1">
      <alignment horizontal="right" vertical="center"/>
    </xf>
    <xf numFmtId="1" fontId="280" fillId="50" borderId="2" xfId="1" applyNumberFormat="1" applyFont="1" applyFill="1" applyBorder="1" applyAlignment="1">
      <alignment horizontal="center" vertical="center" wrapText="1"/>
    </xf>
    <xf numFmtId="1" fontId="280" fillId="50" borderId="2" xfId="1" applyNumberFormat="1" applyFont="1" applyFill="1" applyBorder="1" applyAlignment="1">
      <alignment horizontal="right" vertical="center"/>
    </xf>
    <xf numFmtId="1" fontId="288" fillId="0" borderId="2" xfId="1" applyNumberFormat="1" applyFont="1" applyFill="1" applyBorder="1" applyAlignment="1">
      <alignment vertical="center" wrapText="1"/>
    </xf>
    <xf numFmtId="1" fontId="288" fillId="50" borderId="2" xfId="1" quotePrefix="1" applyNumberFormat="1" applyFont="1" applyFill="1" applyBorder="1" applyAlignment="1">
      <alignment vertical="center" wrapText="1"/>
    </xf>
    <xf numFmtId="3" fontId="285" fillId="50" borderId="2" xfId="0" applyNumberFormat="1" applyFont="1" applyFill="1" applyBorder="1" applyAlignment="1">
      <alignment horizontal="right" vertical="center" shrinkToFit="1"/>
    </xf>
    <xf numFmtId="1" fontId="288" fillId="50" borderId="0" xfId="1" applyNumberFormat="1" applyFont="1" applyFill="1" applyBorder="1" applyAlignment="1">
      <alignment horizontal="right" vertical="center"/>
    </xf>
    <xf numFmtId="3" fontId="54" fillId="0" borderId="2" xfId="0" applyNumberFormat="1" applyFont="1" applyFill="1" applyBorder="1" applyAlignment="1">
      <alignment horizontal="center" vertical="center" shrinkToFit="1"/>
    </xf>
    <xf numFmtId="1" fontId="19" fillId="0" borderId="0" xfId="1" applyNumberFormat="1" applyFont="1" applyFill="1" applyAlignment="1">
      <alignment horizontal="center" vertical="center" wrapText="1"/>
    </xf>
    <xf numFmtId="0" fontId="290" fillId="0" borderId="0" xfId="0" applyFont="1" applyAlignment="1">
      <alignment vertical="center" wrapText="1"/>
    </xf>
    <xf numFmtId="338" fontId="288" fillId="0" borderId="0" xfId="1" applyNumberFormat="1" applyFont="1" applyFill="1" applyAlignment="1">
      <alignment vertical="center"/>
    </xf>
    <xf numFmtId="1" fontId="56" fillId="0" borderId="2" xfId="0" applyNumberFormat="1" applyFont="1" applyFill="1" applyBorder="1" applyAlignment="1">
      <alignment horizontal="left" vertical="center" wrapText="1"/>
    </xf>
    <xf numFmtId="338" fontId="281" fillId="0" borderId="0" xfId="1" applyNumberFormat="1" applyFont="1" applyFill="1" applyAlignment="1">
      <alignment vertical="center"/>
    </xf>
    <xf numFmtId="1" fontId="54" fillId="0" borderId="2" xfId="0" quotePrefix="1" applyNumberFormat="1" applyFont="1" applyFill="1" applyBorder="1" applyAlignment="1">
      <alignment horizontal="left" vertical="center" wrapText="1"/>
    </xf>
    <xf numFmtId="3" fontId="54" fillId="0"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3" fontId="54" fillId="0" borderId="2" xfId="0" quotePrefix="1" applyNumberFormat="1" applyFont="1" applyFill="1" applyBorder="1" applyAlignment="1">
      <alignment horizontal="center" vertical="center" wrapText="1"/>
    </xf>
    <xf numFmtId="0" fontId="54" fillId="0" borderId="2" xfId="0" applyFont="1" applyFill="1" applyBorder="1" applyAlignment="1">
      <alignment horizontal="center" vertical="center"/>
    </xf>
    <xf numFmtId="0" fontId="9" fillId="0" borderId="2" xfId="0" applyFont="1" applyBorder="1" applyAlignment="1">
      <alignment horizontal="center" vertical="center" wrapText="1"/>
    </xf>
    <xf numFmtId="247" fontId="19" fillId="0" borderId="0" xfId="4266" applyNumberFormat="1" applyFont="1" applyFill="1" applyAlignment="1">
      <alignment vertical="center"/>
    </xf>
    <xf numFmtId="3" fontId="9" fillId="0" borderId="2" xfId="0" applyNumberFormat="1" applyFont="1" applyBorder="1" applyAlignment="1">
      <alignment vertical="center" wrapText="1"/>
    </xf>
    <xf numFmtId="3" fontId="289" fillId="0" borderId="2" xfId="0" applyNumberFormat="1" applyFont="1" applyBorder="1" applyAlignment="1">
      <alignment vertical="center" wrapText="1"/>
    </xf>
    <xf numFmtId="3" fontId="301" fillId="0" borderId="2" xfId="0" applyNumberFormat="1" applyFont="1" applyFill="1" applyBorder="1" applyAlignment="1">
      <alignment horizontal="center" vertical="center" wrapText="1"/>
    </xf>
    <xf numFmtId="3" fontId="13" fillId="0" borderId="2" xfId="0" applyNumberFormat="1" applyFont="1" applyBorder="1" applyAlignment="1">
      <alignment vertical="center" wrapText="1"/>
    </xf>
    <xf numFmtId="247" fontId="9" fillId="0" borderId="0" xfId="4266" applyNumberFormat="1" applyFont="1" applyAlignment="1">
      <alignment horizontal="right" vertical="center" wrapText="1"/>
    </xf>
    <xf numFmtId="247" fontId="13" fillId="0" borderId="0" xfId="4266" applyNumberFormat="1" applyFont="1" applyAlignment="1">
      <alignment horizontal="right" vertical="center" wrapText="1"/>
    </xf>
    <xf numFmtId="247" fontId="290" fillId="0" borderId="0" xfId="4266" applyNumberFormat="1" applyFont="1" applyAlignment="1">
      <alignment horizontal="right" vertical="center" wrapText="1"/>
    </xf>
    <xf numFmtId="247" fontId="289" fillId="0" borderId="0" xfId="4266" applyNumberFormat="1" applyFont="1" applyAlignment="1">
      <alignment horizontal="right" vertical="center" wrapText="1"/>
    </xf>
    <xf numFmtId="247" fontId="13" fillId="0" borderId="0" xfId="4266" applyNumberFormat="1" applyFont="1" applyBorder="1" applyAlignment="1">
      <alignment horizontal="right" vertical="center" wrapText="1"/>
    </xf>
    <xf numFmtId="247" fontId="289" fillId="0" borderId="0" xfId="4266" applyNumberFormat="1" applyFont="1" applyBorder="1" applyAlignment="1">
      <alignment horizontal="right" vertical="center" wrapText="1"/>
    </xf>
    <xf numFmtId="247" fontId="291" fillId="0" borderId="0" xfId="4266" applyNumberFormat="1" applyFont="1" applyAlignment="1">
      <alignment horizontal="right" vertical="center" wrapText="1"/>
    </xf>
    <xf numFmtId="0" fontId="9" fillId="0" borderId="2" xfId="0" applyFont="1" applyBorder="1" applyAlignment="1">
      <alignment horizontal="center" vertical="center" wrapText="1"/>
    </xf>
    <xf numFmtId="0" fontId="278" fillId="0" borderId="2" xfId="0" applyFont="1" applyBorder="1" applyAlignment="1">
      <alignment vertical="center" wrapText="1" readingOrder="1"/>
    </xf>
    <xf numFmtId="338" fontId="13" fillId="0" borderId="2" xfId="0" applyNumberFormat="1" applyFont="1" applyBorder="1" applyAlignment="1">
      <alignment vertical="center" wrapText="1"/>
    </xf>
    <xf numFmtId="1" fontId="302" fillId="0" borderId="2" xfId="1" applyNumberFormat="1" applyFont="1" applyFill="1" applyBorder="1" applyAlignment="1">
      <alignment horizontal="center" vertical="center" wrapText="1"/>
    </xf>
    <xf numFmtId="1" fontId="136" fillId="50" borderId="0" xfId="1" applyNumberFormat="1" applyFont="1" applyFill="1" applyAlignment="1">
      <alignment horizontal="center" vertical="center"/>
    </xf>
    <xf numFmtId="1" fontId="11" fillId="50" borderId="0" xfId="1" applyNumberFormat="1" applyFont="1" applyFill="1" applyAlignment="1">
      <alignment vertical="center" wrapText="1"/>
    </xf>
    <xf numFmtId="0" fontId="18" fillId="50" borderId="0" xfId="0" applyFont="1" applyFill="1" applyAlignment="1">
      <alignment vertical="center"/>
    </xf>
    <xf numFmtId="1" fontId="11" fillId="50" borderId="0" xfId="1" applyNumberFormat="1" applyFont="1" applyFill="1" applyBorder="1" applyAlignment="1">
      <alignment vertical="center"/>
    </xf>
    <xf numFmtId="3" fontId="136" fillId="50" borderId="0" xfId="1" applyNumberFormat="1" applyFont="1" applyFill="1" applyBorder="1" applyAlignment="1">
      <alignment horizontal="center" vertical="center" wrapText="1"/>
    </xf>
    <xf numFmtId="3" fontId="28" fillId="50" borderId="2" xfId="1" applyNumberFormat="1" applyFont="1" applyFill="1" applyBorder="1" applyAlignment="1">
      <alignment horizontal="center" vertical="center" wrapText="1"/>
    </xf>
    <xf numFmtId="3" fontId="18" fillId="50" borderId="0" xfId="1" applyNumberFormat="1" applyFont="1" applyFill="1" applyBorder="1" applyAlignment="1">
      <alignment horizontal="center" vertical="center" wrapText="1"/>
    </xf>
    <xf numFmtId="3" fontId="136" fillId="50" borderId="0" xfId="1" applyNumberFormat="1" applyFont="1" applyFill="1" applyBorder="1" applyAlignment="1">
      <alignment vertical="center" wrapText="1"/>
    </xf>
    <xf numFmtId="1" fontId="11" fillId="50" borderId="0" xfId="1" applyNumberFormat="1" applyFont="1" applyFill="1" applyAlignment="1">
      <alignment horizontal="center" vertical="center"/>
    </xf>
    <xf numFmtId="0" fontId="28" fillId="50" borderId="0" xfId="0" applyFont="1" applyFill="1" applyAlignment="1">
      <alignment vertical="center" wrapText="1" readingOrder="1"/>
    </xf>
    <xf numFmtId="0" fontId="18" fillId="50" borderId="0" xfId="0" quotePrefix="1" applyFont="1" applyFill="1" applyAlignment="1">
      <alignment vertical="center"/>
    </xf>
    <xf numFmtId="0" fontId="28" fillId="50" borderId="0" xfId="0" applyFont="1" applyFill="1" applyAlignment="1">
      <alignment vertical="center"/>
    </xf>
    <xf numFmtId="1" fontId="11" fillId="50" borderId="0" xfId="1" applyNumberFormat="1" applyFont="1" applyFill="1" applyAlignment="1">
      <alignment horizontal="center" vertical="center" wrapText="1"/>
    </xf>
    <xf numFmtId="1" fontId="304" fillId="0" borderId="2" xfId="1" applyNumberFormat="1" applyFont="1" applyFill="1" applyBorder="1" applyAlignment="1">
      <alignment horizontal="left" vertical="center" wrapText="1"/>
    </xf>
    <xf numFmtId="1" fontId="304" fillId="50" borderId="2" xfId="1" applyNumberFormat="1" applyFont="1" applyFill="1" applyBorder="1" applyAlignment="1">
      <alignment horizontal="center" vertical="center" wrapText="1"/>
    </xf>
    <xf numFmtId="1" fontId="304" fillId="0" borderId="2" xfId="1" applyNumberFormat="1" applyFont="1" applyFill="1" applyBorder="1" applyAlignment="1">
      <alignment horizontal="center" vertical="center" wrapText="1"/>
    </xf>
    <xf numFmtId="178" fontId="304" fillId="50" borderId="2" xfId="1619" applyNumberFormat="1" applyFont="1" applyFill="1" applyBorder="1" applyAlignment="1">
      <alignment horizontal="right" vertical="center"/>
    </xf>
    <xf numFmtId="178" fontId="304" fillId="50" borderId="6" xfId="1619" applyNumberFormat="1" applyFont="1" applyFill="1" applyBorder="1" applyAlignment="1">
      <alignment horizontal="right" vertical="center"/>
    </xf>
    <xf numFmtId="3" fontId="204" fillId="2" borderId="2" xfId="1" applyNumberFormat="1" applyFont="1" applyFill="1" applyBorder="1" applyAlignment="1">
      <alignment horizontal="center" vertical="center" wrapText="1"/>
    </xf>
    <xf numFmtId="1" fontId="304" fillId="0" borderId="0" xfId="1" applyNumberFormat="1" applyFont="1" applyFill="1" applyAlignment="1">
      <alignment horizontal="center" vertical="center"/>
    </xf>
    <xf numFmtId="1" fontId="304" fillId="0" borderId="0" xfId="1" applyNumberFormat="1" applyFont="1" applyFill="1" applyAlignment="1">
      <alignment vertical="center"/>
    </xf>
    <xf numFmtId="178" fontId="304" fillId="50" borderId="0" xfId="1619" applyNumberFormat="1" applyFont="1" applyFill="1" applyBorder="1" applyAlignment="1">
      <alignment horizontal="right" vertical="center"/>
    </xf>
    <xf numFmtId="1" fontId="204" fillId="50" borderId="2" xfId="1" applyNumberFormat="1" applyFont="1" applyFill="1" applyBorder="1" applyAlignment="1">
      <alignment horizontal="center" vertical="center" wrapText="1"/>
    </xf>
    <xf numFmtId="178" fontId="204" fillId="50" borderId="2" xfId="1619" applyNumberFormat="1" applyFont="1" applyFill="1" applyBorder="1" applyAlignment="1">
      <alignment horizontal="right" vertical="center"/>
    </xf>
    <xf numFmtId="235" fontId="204" fillId="50" borderId="2" xfId="1619" applyNumberFormat="1" applyFont="1" applyFill="1" applyBorder="1" applyAlignment="1">
      <alignment horizontal="right" vertical="center"/>
    </xf>
    <xf numFmtId="49" fontId="304" fillId="50" borderId="2" xfId="1" applyNumberFormat="1" applyFont="1" applyFill="1" applyBorder="1" applyAlignment="1">
      <alignment horizontal="center" vertical="center"/>
    </xf>
    <xf numFmtId="3" fontId="204" fillId="50" borderId="2" xfId="1" applyNumberFormat="1" applyFont="1" applyFill="1" applyBorder="1" applyAlignment="1">
      <alignment horizontal="right" vertical="center"/>
    </xf>
    <xf numFmtId="1" fontId="204" fillId="0" borderId="0" xfId="1" applyNumberFormat="1" applyFont="1" applyFill="1" applyAlignment="1">
      <alignment horizontal="center" vertical="center"/>
    </xf>
    <xf numFmtId="1" fontId="204" fillId="0" borderId="0" xfId="1" applyNumberFormat="1" applyFont="1" applyFill="1" applyAlignment="1">
      <alignment vertical="center"/>
    </xf>
    <xf numFmtId="0" fontId="304" fillId="50" borderId="2" xfId="0" applyNumberFormat="1" applyFont="1" applyFill="1" applyBorder="1" applyAlignment="1">
      <alignment horizontal="left" vertical="center" wrapText="1"/>
    </xf>
    <xf numFmtId="1" fontId="304" fillId="50" borderId="2" xfId="1" applyNumberFormat="1" applyFont="1" applyFill="1" applyBorder="1" applyAlignment="1">
      <alignment vertical="center" wrapText="1"/>
    </xf>
    <xf numFmtId="49" fontId="11" fillId="50" borderId="2" xfId="1" applyNumberFormat="1" applyFont="1" applyFill="1" applyBorder="1" applyAlignment="1">
      <alignment horizontal="center" vertical="center"/>
    </xf>
    <xf numFmtId="0" fontId="305" fillId="0" borderId="2" xfId="0" applyFont="1" applyBorder="1" applyAlignment="1">
      <alignment vertical="center" wrapText="1"/>
    </xf>
    <xf numFmtId="178" fontId="204" fillId="50" borderId="5" xfId="1619" applyNumberFormat="1" applyFont="1" applyFill="1" applyBorder="1" applyAlignment="1">
      <alignment horizontal="right" vertical="center"/>
    </xf>
    <xf numFmtId="3" fontId="204" fillId="2" borderId="6" xfId="1" applyNumberFormat="1" applyFont="1" applyFill="1" applyBorder="1" applyAlignment="1">
      <alignment horizontal="center" vertical="center" wrapText="1"/>
    </xf>
    <xf numFmtId="1" fontId="11" fillId="50" borderId="2" xfId="1" applyNumberFormat="1" applyFont="1" applyFill="1" applyBorder="1" applyAlignment="1">
      <alignment horizontal="center" vertical="center" wrapText="1"/>
    </xf>
    <xf numFmtId="1" fontId="302" fillId="0" borderId="2" xfId="1" quotePrefix="1" applyNumberFormat="1" applyFont="1" applyFill="1" applyBorder="1" applyAlignment="1">
      <alignment horizontal="center" vertical="center" wrapText="1"/>
    </xf>
    <xf numFmtId="1" fontId="11" fillId="50" borderId="2" xfId="1" applyNumberFormat="1" applyFont="1" applyFill="1" applyBorder="1" applyAlignment="1">
      <alignment horizontal="center" vertical="center"/>
    </xf>
    <xf numFmtId="178" fontId="19" fillId="50" borderId="2" xfId="1619" applyNumberFormat="1" applyFont="1" applyFill="1" applyBorder="1" applyAlignment="1">
      <alignment horizontal="right" vertical="center"/>
    </xf>
    <xf numFmtId="178" fontId="11" fillId="50" borderId="2" xfId="1619" applyNumberFormat="1" applyFont="1" applyFill="1" applyBorder="1" applyAlignment="1">
      <alignment horizontal="right" vertical="center"/>
    </xf>
    <xf numFmtId="338" fontId="288" fillId="50" borderId="0" xfId="1" applyNumberFormat="1" applyFont="1" applyFill="1" applyAlignment="1">
      <alignment vertical="center"/>
    </xf>
    <xf numFmtId="1" fontId="19" fillId="0" borderId="0" xfId="1" applyNumberFormat="1" applyFont="1" applyFill="1" applyAlignment="1">
      <alignment horizontal="center" vertical="center" wrapText="1"/>
    </xf>
    <xf numFmtId="3" fontId="18" fillId="0" borderId="0"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1" fillId="0" borderId="0" xfId="1" applyNumberFormat="1" applyFont="1" applyBorder="1" applyAlignment="1">
      <alignment horizontal="center" vertical="center" wrapText="1"/>
    </xf>
    <xf numFmtId="1" fontId="11" fillId="0" borderId="0" xfId="1" applyNumberFormat="1" applyFont="1" applyFill="1" applyAlignment="1">
      <alignment horizontal="left" vertical="center" wrapText="1"/>
    </xf>
    <xf numFmtId="49" fontId="306" fillId="0" borderId="2" xfId="1" applyNumberFormat="1" applyFont="1" applyFill="1" applyBorder="1" applyAlignment="1">
      <alignment horizontal="center" vertical="center"/>
    </xf>
    <xf numFmtId="3" fontId="307" fillId="0" borderId="2" xfId="1" applyNumberFormat="1" applyFont="1" applyFill="1" applyBorder="1" applyAlignment="1">
      <alignment horizontal="left" vertical="center" wrapText="1"/>
    </xf>
    <xf numFmtId="1" fontId="7" fillId="50" borderId="2" xfId="1" applyNumberFormat="1" applyFont="1" applyFill="1" applyBorder="1" applyAlignment="1">
      <alignment horizontal="center" vertical="center" wrapText="1"/>
    </xf>
    <xf numFmtId="3" fontId="308" fillId="50" borderId="2" xfId="1" applyNumberFormat="1" applyFont="1" applyFill="1" applyBorder="1" applyAlignment="1">
      <alignment vertical="center"/>
    </xf>
    <xf numFmtId="3" fontId="307" fillId="50" borderId="2" xfId="1" applyNumberFormat="1" applyFont="1" applyFill="1" applyBorder="1" applyAlignment="1">
      <alignment vertical="center"/>
    </xf>
    <xf numFmtId="49" fontId="37" fillId="50" borderId="2" xfId="1" applyNumberFormat="1" applyFont="1" applyFill="1" applyBorder="1" applyAlignment="1">
      <alignment horizontal="center" vertical="center"/>
    </xf>
    <xf numFmtId="0" fontId="309" fillId="0" borderId="2" xfId="0" applyFont="1" applyBorder="1" applyAlignment="1">
      <alignment vertical="center" wrapText="1"/>
    </xf>
    <xf numFmtId="1" fontId="37" fillId="50" borderId="2" xfId="1" applyNumberFormat="1" applyFont="1" applyFill="1" applyBorder="1" applyAlignment="1">
      <alignment horizontal="center" vertical="center"/>
    </xf>
    <xf numFmtId="3" fontId="310" fillId="50" borderId="2" xfId="1" applyNumberFormat="1" applyFont="1" applyFill="1" applyBorder="1" applyAlignment="1">
      <alignment vertical="center"/>
    </xf>
    <xf numFmtId="178" fontId="311" fillId="50" borderId="2" xfId="1619" applyNumberFormat="1" applyFont="1" applyFill="1" applyBorder="1" applyAlignment="1">
      <alignment horizontal="right" vertical="center"/>
    </xf>
    <xf numFmtId="0" fontId="9" fillId="0" borderId="2" xfId="0" applyFont="1" applyBorder="1" applyAlignment="1">
      <alignment horizontal="center" vertical="center" wrapText="1"/>
    </xf>
    <xf numFmtId="0" fontId="282" fillId="0" borderId="2" xfId="0" quotePrefix="1" applyFont="1" applyFill="1" applyBorder="1" applyAlignment="1">
      <alignment horizontal="left" vertical="center" wrapText="1"/>
    </xf>
    <xf numFmtId="0" fontId="282" fillId="0" borderId="2" xfId="0" applyFont="1" applyFill="1" applyBorder="1" applyAlignment="1">
      <alignment horizontal="center" vertical="center"/>
    </xf>
    <xf numFmtId="0" fontId="282" fillId="0" borderId="2" xfId="0" applyFont="1" applyFill="1" applyBorder="1" applyAlignment="1">
      <alignment horizontal="center" vertical="center" wrapText="1"/>
    </xf>
    <xf numFmtId="1" fontId="282" fillId="0" borderId="2" xfId="0" applyNumberFormat="1" applyFont="1" applyFill="1" applyBorder="1" applyAlignment="1">
      <alignment horizontal="center" vertical="center" wrapText="1"/>
    </xf>
    <xf numFmtId="0" fontId="294" fillId="0" borderId="2" xfId="0" applyFont="1" applyFill="1" applyBorder="1" applyAlignment="1">
      <alignment horizontal="center" vertical="center" wrapText="1"/>
    </xf>
    <xf numFmtId="338" fontId="283" fillId="0" borderId="0" xfId="1" applyNumberFormat="1" applyFont="1" applyFill="1" applyAlignment="1">
      <alignment vertical="center"/>
    </xf>
    <xf numFmtId="3" fontId="11" fillId="50" borderId="0" xfId="1" applyNumberFormat="1" applyFont="1" applyFill="1" applyBorder="1" applyAlignment="1">
      <alignment horizontal="center" vertical="center" wrapText="1"/>
    </xf>
    <xf numFmtId="3" fontId="18" fillId="50" borderId="2" xfId="1" applyNumberFormat="1" applyFont="1" applyFill="1" applyBorder="1" applyAlignment="1">
      <alignment horizontal="center" vertical="center" wrapText="1"/>
    </xf>
    <xf numFmtId="3" fontId="295" fillId="0" borderId="2" xfId="0" applyNumberFormat="1" applyFont="1" applyBorder="1" applyAlignment="1">
      <alignment horizontal="center" vertical="center" wrapText="1"/>
    </xf>
    <xf numFmtId="1" fontId="19" fillId="0" borderId="0" xfId="1" applyNumberFormat="1" applyFont="1" applyFill="1" applyAlignment="1">
      <alignment horizontal="center" vertical="center" wrapText="1"/>
    </xf>
    <xf numFmtId="3" fontId="18" fillId="0" borderId="0"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1" fillId="0" borderId="0" xfId="1" applyNumberFormat="1" applyFont="1" applyBorder="1" applyAlignment="1">
      <alignment horizontal="center" vertical="center" wrapText="1"/>
    </xf>
    <xf numFmtId="1" fontId="11" fillId="0" borderId="0" xfId="1" applyNumberFormat="1" applyFont="1" applyFill="1" applyAlignment="1">
      <alignment horizontal="left" vertical="center" wrapText="1"/>
    </xf>
    <xf numFmtId="0" fontId="204" fillId="50" borderId="2" xfId="4294" applyFont="1" applyFill="1" applyBorder="1" applyAlignment="1">
      <alignment horizontal="center" vertical="center" wrapText="1"/>
    </xf>
    <xf numFmtId="49" fontId="315" fillId="50" borderId="2" xfId="1" applyNumberFormat="1" applyFont="1" applyFill="1" applyBorder="1" applyAlignment="1">
      <alignment horizontal="center" vertical="center"/>
    </xf>
    <xf numFmtId="3" fontId="315" fillId="0" borderId="2" xfId="1" applyNumberFormat="1" applyFont="1" applyFill="1" applyBorder="1" applyAlignment="1">
      <alignment horizontal="left" vertical="center" wrapText="1"/>
    </xf>
    <xf numFmtId="1" fontId="316" fillId="50" borderId="2" xfId="1" applyNumberFormat="1" applyFont="1" applyFill="1" applyBorder="1" applyAlignment="1">
      <alignment vertical="center" wrapText="1"/>
    </xf>
    <xf numFmtId="1" fontId="316" fillId="50" borderId="2" xfId="1" applyNumberFormat="1" applyFont="1" applyFill="1" applyBorder="1" applyAlignment="1">
      <alignment horizontal="center" vertical="center" wrapText="1"/>
    </xf>
    <xf numFmtId="1" fontId="315" fillId="50" borderId="2" xfId="1" applyNumberFormat="1" applyFont="1" applyFill="1" applyBorder="1" applyAlignment="1">
      <alignment horizontal="center" vertical="center" wrapText="1"/>
    </xf>
    <xf numFmtId="178" fontId="315" fillId="50" borderId="2" xfId="1619" applyNumberFormat="1" applyFont="1" applyFill="1" applyBorder="1" applyAlignment="1">
      <alignment horizontal="right" vertical="center"/>
    </xf>
    <xf numFmtId="3" fontId="316" fillId="50" borderId="2" xfId="1" applyNumberFormat="1" applyFont="1" applyFill="1" applyBorder="1" applyAlignment="1">
      <alignment horizontal="right" vertical="center"/>
    </xf>
    <xf numFmtId="3" fontId="316" fillId="2" borderId="6" xfId="1" applyNumberFormat="1" applyFont="1" applyFill="1" applyBorder="1" applyAlignment="1">
      <alignment horizontal="center" vertical="center" wrapText="1"/>
    </xf>
    <xf numFmtId="1" fontId="316" fillId="0" borderId="0" xfId="1" applyNumberFormat="1" applyFont="1" applyFill="1" applyAlignment="1">
      <alignment horizontal="center" vertical="center"/>
    </xf>
    <xf numFmtId="1" fontId="316" fillId="0" borderId="0" xfId="1" applyNumberFormat="1" applyFont="1" applyFill="1" applyAlignment="1">
      <alignment vertical="center"/>
    </xf>
    <xf numFmtId="178" fontId="315" fillId="50" borderId="0" xfId="1619" applyNumberFormat="1" applyFont="1" applyFill="1" applyBorder="1" applyAlignment="1">
      <alignment horizontal="right" vertical="center"/>
    </xf>
    <xf numFmtId="3" fontId="317" fillId="50" borderId="2" xfId="1" applyNumberFormat="1" applyFont="1" applyFill="1" applyBorder="1" applyAlignment="1">
      <alignment horizontal="right" vertical="center"/>
    </xf>
    <xf numFmtId="178" fontId="288" fillId="50" borderId="0" xfId="1619" applyNumberFormat="1" applyFont="1" applyFill="1" applyBorder="1" applyAlignment="1">
      <alignment horizontal="right" vertical="center"/>
    </xf>
    <xf numFmtId="178" fontId="318" fillId="50" borderId="2" xfId="1619" applyNumberFormat="1" applyFont="1" applyFill="1" applyBorder="1" applyAlignment="1">
      <alignment horizontal="right" vertical="center"/>
    </xf>
    <xf numFmtId="178" fontId="11" fillId="50" borderId="0" xfId="1619" applyNumberFormat="1" applyFont="1" applyFill="1" applyBorder="1" applyAlignment="1">
      <alignment horizontal="right" vertical="center"/>
    </xf>
    <xf numFmtId="3" fontId="319" fillId="0" borderId="2" xfId="0" applyNumberFormat="1" applyFont="1" applyFill="1" applyBorder="1" applyAlignment="1">
      <alignment horizontal="right" vertical="center" shrinkToFit="1"/>
    </xf>
    <xf numFmtId="49" fontId="320" fillId="0" borderId="2" xfId="1" applyNumberFormat="1" applyFont="1" applyFill="1" applyBorder="1" applyAlignment="1">
      <alignment horizontal="center" vertical="center"/>
    </xf>
    <xf numFmtId="0" fontId="320" fillId="0" borderId="2" xfId="0" applyFont="1" applyFill="1" applyBorder="1" applyAlignment="1">
      <alignment horizontal="left" vertical="center" wrapText="1"/>
    </xf>
    <xf numFmtId="1" fontId="319" fillId="0" borderId="2" xfId="1" applyNumberFormat="1" applyFont="1" applyFill="1" applyBorder="1" applyAlignment="1">
      <alignment horizontal="center" vertical="center" wrapText="1"/>
    </xf>
    <xf numFmtId="1" fontId="320" fillId="0" borderId="2" xfId="1" applyNumberFormat="1" applyFont="1" applyFill="1" applyBorder="1" applyAlignment="1">
      <alignment horizontal="center" vertical="center" wrapText="1"/>
    </xf>
    <xf numFmtId="178" fontId="320" fillId="0" borderId="2" xfId="1657" applyNumberFormat="1" applyFont="1" applyFill="1" applyBorder="1" applyAlignment="1">
      <alignment horizontal="center" vertical="center" wrapText="1"/>
    </xf>
    <xf numFmtId="3" fontId="320" fillId="0" borderId="2" xfId="0" applyNumberFormat="1" applyFont="1" applyFill="1" applyBorder="1" applyAlignment="1">
      <alignment horizontal="right" vertical="center" shrinkToFit="1"/>
    </xf>
    <xf numFmtId="3" fontId="320" fillId="0" borderId="2" xfId="0" applyNumberFormat="1" applyFont="1" applyFill="1" applyBorder="1" applyAlignment="1">
      <alignment horizontal="center" vertical="center" shrinkToFit="1"/>
    </xf>
    <xf numFmtId="1" fontId="319" fillId="0" borderId="2" xfId="1" applyNumberFormat="1" applyFont="1" applyFill="1" applyBorder="1" applyAlignment="1">
      <alignment horizontal="right" vertical="center"/>
    </xf>
    <xf numFmtId="1" fontId="319" fillId="0" borderId="0" xfId="1" applyNumberFormat="1" applyFont="1" applyFill="1" applyAlignment="1">
      <alignment vertical="center"/>
    </xf>
    <xf numFmtId="338" fontId="319" fillId="0" borderId="0" xfId="1" applyNumberFormat="1" applyFont="1" applyFill="1" applyAlignment="1">
      <alignment vertical="center"/>
    </xf>
    <xf numFmtId="3" fontId="57" fillId="0" borderId="2" xfId="0" applyNumberFormat="1" applyFont="1" applyFill="1" applyBorder="1" applyAlignment="1">
      <alignment horizontal="center" vertical="center" wrapText="1"/>
    </xf>
    <xf numFmtId="0" fontId="281" fillId="0" borderId="2" xfId="0" applyFont="1" applyFill="1" applyBorder="1" applyAlignment="1">
      <alignment horizontal="left" vertical="center" wrapText="1"/>
    </xf>
    <xf numFmtId="1" fontId="281" fillId="0" borderId="2" xfId="0" applyNumberFormat="1" applyFont="1" applyFill="1" applyBorder="1" applyAlignment="1">
      <alignment horizontal="center" vertical="center" wrapText="1"/>
    </xf>
    <xf numFmtId="3" fontId="281" fillId="0" borderId="2" xfId="0" applyNumberFormat="1" applyFont="1" applyFill="1" applyBorder="1" applyAlignment="1">
      <alignment horizontal="right" vertical="center"/>
    </xf>
    <xf numFmtId="3" fontId="318" fillId="0" borderId="2" xfId="0" applyNumberFormat="1" applyFont="1" applyFill="1" applyBorder="1" applyAlignment="1">
      <alignment horizontal="right" vertical="center" shrinkToFit="1"/>
    </xf>
    <xf numFmtId="3" fontId="306" fillId="50" borderId="2" xfId="1" quotePrefix="1" applyNumberFormat="1" applyFont="1" applyFill="1" applyBorder="1" applyAlignment="1">
      <alignment horizontal="center" vertical="center" wrapText="1"/>
    </xf>
    <xf numFmtId="3" fontId="321" fillId="50" borderId="2" xfId="1" quotePrefix="1" applyNumberFormat="1" applyFont="1" applyFill="1" applyBorder="1" applyAlignment="1">
      <alignment horizontal="center" vertical="center" wrapText="1"/>
    </xf>
    <xf numFmtId="3" fontId="306" fillId="50" borderId="2" xfId="1" quotePrefix="1" applyNumberFormat="1" applyFont="1" applyFill="1" applyBorder="1" applyAlignment="1">
      <alignment horizontal="right" vertical="center" wrapText="1"/>
    </xf>
    <xf numFmtId="3" fontId="306" fillId="50" borderId="0" xfId="1" applyNumberFormat="1" applyFont="1" applyFill="1" applyBorder="1" applyAlignment="1">
      <alignment horizontal="center" vertical="center" wrapText="1"/>
    </xf>
    <xf numFmtId="3" fontId="306" fillId="50" borderId="0" xfId="1" applyNumberFormat="1" applyFont="1" applyFill="1" applyBorder="1" applyAlignment="1">
      <alignment vertical="center" wrapText="1"/>
    </xf>
    <xf numFmtId="3" fontId="7" fillId="50" borderId="2" xfId="1" quotePrefix="1" applyNumberFormat="1" applyFont="1" applyFill="1" applyBorder="1" applyAlignment="1">
      <alignment horizontal="center" vertical="center" wrapText="1"/>
    </xf>
    <xf numFmtId="3" fontId="7" fillId="50" borderId="2" xfId="1" applyNumberFormat="1" applyFont="1" applyFill="1" applyBorder="1" applyAlignment="1">
      <alignment horizontal="left" vertical="center" wrapText="1"/>
    </xf>
    <xf numFmtId="1" fontId="306" fillId="50" borderId="2" xfId="1" applyNumberFormat="1" applyFont="1" applyFill="1" applyBorder="1" applyAlignment="1">
      <alignment horizontal="left" vertical="center" wrapText="1"/>
    </xf>
    <xf numFmtId="3" fontId="322" fillId="50" borderId="2" xfId="1" quotePrefix="1" applyNumberFormat="1" applyFont="1" applyFill="1" applyBorder="1" applyAlignment="1">
      <alignment horizontal="center" vertical="center" wrapText="1"/>
    </xf>
    <xf numFmtId="3" fontId="322" fillId="50" borderId="0" xfId="1" applyNumberFormat="1" applyFont="1" applyFill="1" applyBorder="1" applyAlignment="1">
      <alignment horizontal="center" vertical="center" wrapText="1"/>
    </xf>
    <xf numFmtId="3" fontId="322" fillId="50" borderId="0" xfId="1" applyNumberFormat="1" applyFont="1" applyFill="1" applyBorder="1" applyAlignment="1">
      <alignment vertical="center" wrapText="1"/>
    </xf>
    <xf numFmtId="1" fontId="322" fillId="50" borderId="2" xfId="1" applyNumberFormat="1" applyFont="1" applyFill="1" applyBorder="1" applyAlignment="1">
      <alignment horizontal="left" vertical="center" wrapText="1"/>
    </xf>
    <xf numFmtId="3" fontId="322" fillId="50" borderId="2" xfId="1" quotePrefix="1" applyNumberFormat="1" applyFont="1" applyFill="1" applyBorder="1" applyAlignment="1">
      <alignment vertical="center" wrapText="1"/>
    </xf>
    <xf numFmtId="49" fontId="7" fillId="50" borderId="2" xfId="1" applyNumberFormat="1" applyFont="1" applyFill="1" applyBorder="1" applyAlignment="1">
      <alignment horizontal="center" vertical="center"/>
    </xf>
    <xf numFmtId="49" fontId="323" fillId="50" borderId="2" xfId="1" applyNumberFormat="1" applyFont="1" applyFill="1" applyBorder="1" applyAlignment="1">
      <alignment horizontal="center" vertical="center"/>
    </xf>
    <xf numFmtId="1" fontId="7" fillId="50" borderId="2" xfId="1" applyNumberFormat="1" applyFont="1" applyFill="1" applyBorder="1" applyAlignment="1">
      <alignment horizontal="left" vertical="center" wrapText="1"/>
    </xf>
    <xf numFmtId="178" fontId="306" fillId="50" borderId="2" xfId="1619" applyNumberFormat="1" applyFont="1" applyFill="1" applyBorder="1" applyAlignment="1">
      <alignment horizontal="right" vertical="center"/>
    </xf>
    <xf numFmtId="3" fontId="306" fillId="50" borderId="2" xfId="1" applyNumberFormat="1" applyFont="1" applyFill="1" applyBorder="1" applyAlignment="1">
      <alignment horizontal="right" vertical="center"/>
    </xf>
    <xf numFmtId="1" fontId="7" fillId="50" borderId="0" xfId="1" applyNumberFormat="1" applyFont="1" applyFill="1" applyAlignment="1">
      <alignment horizontal="center" vertical="center"/>
    </xf>
    <xf numFmtId="1" fontId="7" fillId="50" borderId="0" xfId="1" applyNumberFormat="1" applyFont="1" applyFill="1" applyAlignment="1">
      <alignment vertical="center"/>
    </xf>
    <xf numFmtId="49" fontId="35" fillId="50" borderId="2" xfId="1" quotePrefix="1" applyNumberFormat="1" applyFont="1" applyFill="1" applyBorder="1" applyAlignment="1">
      <alignment horizontal="center" vertical="center"/>
    </xf>
    <xf numFmtId="49" fontId="322" fillId="50" borderId="2" xfId="1" applyNumberFormat="1" applyFont="1" applyFill="1" applyBorder="1" applyAlignment="1">
      <alignment horizontal="center" vertical="center"/>
    </xf>
    <xf numFmtId="3" fontId="322" fillId="50" borderId="2" xfId="1" applyNumberFormat="1" applyFont="1" applyFill="1" applyBorder="1" applyAlignment="1">
      <alignment horizontal="right" vertical="center"/>
    </xf>
    <xf numFmtId="178" fontId="322" fillId="50" borderId="2" xfId="1619" applyNumberFormat="1" applyFont="1" applyFill="1" applyBorder="1" applyAlignment="1">
      <alignment horizontal="right" vertical="center"/>
    </xf>
    <xf numFmtId="49" fontId="306" fillId="50" borderId="2" xfId="1" applyNumberFormat="1" applyFont="1" applyFill="1" applyBorder="1" applyAlignment="1">
      <alignment horizontal="center" vertical="center"/>
    </xf>
    <xf numFmtId="1" fontId="306" fillId="50" borderId="2" xfId="1" applyNumberFormat="1" applyFont="1" applyFill="1" applyBorder="1" applyAlignment="1">
      <alignment horizontal="center" vertical="center" wrapText="1"/>
    </xf>
    <xf numFmtId="3" fontId="7" fillId="50" borderId="2" xfId="1" applyNumberFormat="1" applyFont="1" applyFill="1" applyBorder="1" applyAlignment="1">
      <alignment horizontal="right" vertical="center"/>
    </xf>
    <xf numFmtId="178" fontId="323" fillId="50" borderId="2" xfId="1619" applyNumberFormat="1" applyFont="1" applyFill="1" applyBorder="1" applyAlignment="1">
      <alignment horizontal="right" vertical="center"/>
    </xf>
    <xf numFmtId="1" fontId="7" fillId="50" borderId="2" xfId="1" applyNumberFormat="1" applyFont="1" applyFill="1" applyBorder="1" applyAlignment="1">
      <alignment horizontal="center" vertical="center"/>
    </xf>
    <xf numFmtId="3" fontId="306" fillId="50" borderId="2" xfId="4268" applyNumberFormat="1" applyFont="1" applyFill="1" applyBorder="1" applyAlignment="1">
      <alignment horizontal="center" vertical="center" wrapText="1"/>
    </xf>
    <xf numFmtId="3" fontId="306" fillId="50" borderId="2" xfId="4268" applyNumberFormat="1" applyFont="1" applyFill="1" applyBorder="1" applyAlignment="1">
      <alignment horizontal="left" vertical="center" wrapText="1"/>
    </xf>
    <xf numFmtId="3" fontId="310" fillId="50" borderId="2" xfId="1" applyNumberFormat="1" applyFont="1" applyFill="1" applyBorder="1" applyAlignment="1">
      <alignment horizontal="right" vertical="center"/>
    </xf>
    <xf numFmtId="1" fontId="310" fillId="50" borderId="0" xfId="1" applyNumberFormat="1" applyFont="1" applyFill="1" applyAlignment="1">
      <alignment horizontal="center" vertical="center"/>
    </xf>
    <xf numFmtId="1" fontId="310" fillId="50" borderId="0" xfId="1" applyNumberFormat="1" applyFont="1" applyFill="1" applyAlignment="1">
      <alignment horizontal="left" vertical="center"/>
    </xf>
    <xf numFmtId="3" fontId="323" fillId="50" borderId="0" xfId="1" applyNumberFormat="1" applyFont="1" applyFill="1" applyAlignment="1">
      <alignment vertical="center"/>
    </xf>
    <xf numFmtId="3" fontId="306" fillId="50" borderId="0" xfId="1" applyNumberFormat="1" applyFont="1" applyFill="1" applyAlignment="1">
      <alignment vertical="center"/>
    </xf>
    <xf numFmtId="1" fontId="310" fillId="50" borderId="0" xfId="1" applyNumberFormat="1" applyFont="1" applyFill="1" applyAlignment="1">
      <alignment vertical="center"/>
    </xf>
    <xf numFmtId="0" fontId="306" fillId="50" borderId="2" xfId="3173" quotePrefix="1" applyFont="1" applyFill="1" applyBorder="1" applyAlignment="1">
      <alignment horizontal="center" vertical="center"/>
    </xf>
    <xf numFmtId="0" fontId="306" fillId="50" borderId="2" xfId="4282" applyFont="1" applyFill="1" applyBorder="1" applyAlignment="1">
      <alignment horizontal="left" vertical="center" wrapText="1"/>
    </xf>
    <xf numFmtId="0" fontId="306" fillId="50" borderId="2" xfId="3173" applyFont="1" applyFill="1" applyBorder="1" applyAlignment="1">
      <alignment horizontal="center" vertical="center" wrapText="1"/>
    </xf>
    <xf numFmtId="1" fontId="322" fillId="50" borderId="2" xfId="1" applyNumberFormat="1" applyFont="1" applyFill="1" applyBorder="1" applyAlignment="1">
      <alignment horizontal="center" vertical="center" wrapText="1"/>
    </xf>
    <xf numFmtId="1" fontId="322" fillId="50" borderId="2" xfId="1" applyNumberFormat="1" applyFont="1" applyFill="1" applyBorder="1" applyAlignment="1">
      <alignment horizontal="right" vertical="center"/>
    </xf>
    <xf numFmtId="178" fontId="306" fillId="50" borderId="2" xfId="1619" applyNumberFormat="1" applyFont="1" applyFill="1" applyBorder="1" applyAlignment="1">
      <alignment horizontal="center" vertical="center" wrapText="1"/>
    </xf>
    <xf numFmtId="1" fontId="37" fillId="50" borderId="0" xfId="1" applyNumberFormat="1" applyFont="1" applyFill="1" applyAlignment="1">
      <alignment horizontal="center" vertical="center"/>
    </xf>
    <xf numFmtId="1" fontId="322" fillId="50" borderId="0" xfId="1" applyNumberFormat="1" applyFont="1" applyFill="1" applyAlignment="1">
      <alignment vertical="center"/>
    </xf>
    <xf numFmtId="3" fontId="324" fillId="50" borderId="0" xfId="1" applyNumberFormat="1" applyFont="1" applyFill="1" applyAlignment="1">
      <alignment vertical="center"/>
    </xf>
    <xf numFmtId="1" fontId="306" fillId="50" borderId="0" xfId="1" applyNumberFormat="1" applyFont="1" applyFill="1" applyAlignment="1">
      <alignment vertical="center"/>
    </xf>
    <xf numFmtId="0" fontId="306" fillId="50" borderId="2" xfId="4282" quotePrefix="1" applyFont="1" applyFill="1" applyBorder="1" applyAlignment="1">
      <alignment horizontal="center" vertical="center" wrapText="1"/>
    </xf>
    <xf numFmtId="0" fontId="306" fillId="50" borderId="2" xfId="4268" applyFont="1" applyFill="1" applyBorder="1" applyAlignment="1">
      <alignment vertical="center"/>
    </xf>
    <xf numFmtId="1" fontId="325" fillId="50" borderId="2" xfId="4282" quotePrefix="1" applyNumberFormat="1" applyFont="1" applyFill="1" applyBorder="1" applyAlignment="1">
      <alignment horizontal="center" vertical="center" wrapText="1"/>
    </xf>
    <xf numFmtId="1" fontId="325" fillId="50" borderId="2" xfId="0" applyNumberFormat="1" applyFont="1" applyFill="1" applyBorder="1" applyAlignment="1">
      <alignment horizontal="left" vertical="center" wrapText="1"/>
    </xf>
    <xf numFmtId="0" fontId="325" fillId="50" borderId="2" xfId="4282" applyFont="1" applyFill="1" applyBorder="1" applyAlignment="1">
      <alignment horizontal="justify" vertical="center" wrapText="1"/>
    </xf>
    <xf numFmtId="1" fontId="325" fillId="50" borderId="2" xfId="1" applyNumberFormat="1" applyFont="1" applyFill="1" applyBorder="1" applyAlignment="1">
      <alignment horizontal="center" vertical="center" wrapText="1"/>
    </xf>
    <xf numFmtId="0" fontId="325" fillId="50" borderId="2" xfId="4283" applyFont="1" applyFill="1" applyBorder="1" applyAlignment="1">
      <alignment horizontal="center" vertical="center"/>
    </xf>
    <xf numFmtId="0" fontId="325" fillId="50" borderId="2" xfId="30" quotePrefix="1" applyFont="1" applyFill="1" applyBorder="1" applyAlignment="1">
      <alignment horizontal="center" vertical="center"/>
    </xf>
    <xf numFmtId="178" fontId="325" fillId="50" borderId="2" xfId="1619" quotePrefix="1" applyNumberFormat="1" applyFont="1" applyFill="1" applyBorder="1" applyAlignment="1">
      <alignment vertical="center" wrapText="1"/>
    </xf>
    <xf numFmtId="178" fontId="325" fillId="50" borderId="2" xfId="1619" applyNumberFormat="1" applyFont="1" applyFill="1" applyBorder="1" applyAlignment="1">
      <alignment horizontal="right" vertical="center"/>
    </xf>
    <xf numFmtId="1" fontId="322" fillId="50" borderId="2" xfId="4282" applyNumberFormat="1" applyFont="1" applyFill="1" applyBorder="1" applyAlignment="1">
      <alignment horizontal="center" vertical="center" wrapText="1"/>
    </xf>
    <xf numFmtId="0" fontId="322" fillId="50" borderId="2" xfId="4282" applyFont="1" applyFill="1" applyBorder="1" applyAlignment="1">
      <alignment horizontal="justify" vertical="center" wrapText="1"/>
    </xf>
    <xf numFmtId="0" fontId="322" fillId="50" borderId="2" xfId="0" applyFont="1" applyFill="1" applyBorder="1" applyAlignment="1">
      <alignment horizontal="center" vertical="center" wrapText="1"/>
    </xf>
    <xf numFmtId="0" fontId="322" fillId="50" borderId="2" xfId="4284" applyFont="1" applyFill="1" applyBorder="1" applyAlignment="1">
      <alignment horizontal="center" vertical="center" wrapText="1"/>
    </xf>
    <xf numFmtId="0" fontId="326" fillId="50" borderId="2" xfId="0" applyFont="1" applyFill="1" applyBorder="1" applyAlignment="1">
      <alignment horizontal="center" vertical="center" wrapText="1"/>
    </xf>
    <xf numFmtId="178" fontId="322" fillId="50" borderId="2" xfId="1619" quotePrefix="1" applyNumberFormat="1" applyFont="1" applyFill="1" applyBorder="1" applyAlignment="1">
      <alignment horizontal="right" vertical="center" wrapText="1"/>
    </xf>
    <xf numFmtId="178" fontId="322" fillId="50" borderId="2" xfId="1619" quotePrefix="1" applyNumberFormat="1" applyFont="1" applyFill="1" applyBorder="1" applyAlignment="1">
      <alignment vertical="center" wrapText="1"/>
    </xf>
    <xf numFmtId="3" fontId="322" fillId="50" borderId="0" xfId="1" applyNumberFormat="1" applyFont="1" applyFill="1" applyAlignment="1">
      <alignment vertical="center"/>
    </xf>
    <xf numFmtId="1" fontId="322" fillId="50" borderId="2" xfId="4282" applyNumberFormat="1" applyFont="1" applyFill="1" applyBorder="1" applyAlignment="1">
      <alignment horizontal="center" vertical="center"/>
    </xf>
    <xf numFmtId="0" fontId="322" fillId="50" borderId="2" xfId="4268" applyFont="1" applyFill="1" applyBorder="1" applyAlignment="1">
      <alignment horizontal="left" vertical="center" wrapText="1"/>
    </xf>
    <xf numFmtId="0" fontId="322" fillId="50" borderId="2" xfId="3173" applyFont="1" applyFill="1" applyBorder="1" applyAlignment="1">
      <alignment horizontal="center" vertical="center" wrapText="1"/>
    </xf>
    <xf numFmtId="1" fontId="324" fillId="50" borderId="2" xfId="1" applyNumberFormat="1" applyFont="1" applyFill="1" applyBorder="1" applyAlignment="1">
      <alignment horizontal="center" vertical="center" wrapText="1"/>
    </xf>
    <xf numFmtId="178" fontId="324" fillId="50" borderId="2" xfId="1619" quotePrefix="1" applyNumberFormat="1" applyFont="1" applyFill="1" applyBorder="1" applyAlignment="1">
      <alignment vertical="center" wrapText="1"/>
    </xf>
    <xf numFmtId="3" fontId="322" fillId="50" borderId="2" xfId="1619" applyNumberFormat="1" applyFont="1" applyFill="1" applyBorder="1" applyAlignment="1">
      <alignment horizontal="right" vertical="center"/>
    </xf>
    <xf numFmtId="178" fontId="324" fillId="50" borderId="2" xfId="1619" applyNumberFormat="1" applyFont="1" applyFill="1" applyBorder="1" applyAlignment="1">
      <alignment horizontal="right" vertical="center"/>
    </xf>
    <xf numFmtId="0" fontId="322" fillId="50" borderId="2" xfId="4267" applyFont="1" applyFill="1" applyBorder="1" applyAlignment="1">
      <alignment horizontal="left" vertical="center" wrapText="1"/>
    </xf>
    <xf numFmtId="0" fontId="322" fillId="50" borderId="2" xfId="0" applyFont="1" applyFill="1" applyBorder="1" applyAlignment="1">
      <alignment horizontal="left" vertical="center" wrapText="1"/>
    </xf>
    <xf numFmtId="1" fontId="310" fillId="50" borderId="2" xfId="1" applyNumberFormat="1" applyFont="1" applyFill="1" applyBorder="1" applyAlignment="1">
      <alignment horizontal="right" vertical="center"/>
    </xf>
    <xf numFmtId="3" fontId="306" fillId="50" borderId="2" xfId="4285" applyNumberFormat="1" applyFont="1" applyFill="1" applyBorder="1" applyAlignment="1">
      <alignment vertical="center" wrapText="1"/>
    </xf>
    <xf numFmtId="3" fontId="306" fillId="50" borderId="2" xfId="13" applyNumberFormat="1" applyFont="1" applyFill="1" applyBorder="1" applyAlignment="1">
      <alignment horizontal="center" vertical="center" wrapText="1"/>
    </xf>
    <xf numFmtId="3" fontId="306" fillId="50" borderId="2" xfId="13" applyNumberFormat="1" applyFont="1" applyFill="1" applyBorder="1" applyAlignment="1">
      <alignment horizontal="left" vertical="center" wrapText="1"/>
    </xf>
    <xf numFmtId="3" fontId="325" fillId="50" borderId="2" xfId="13" applyNumberFormat="1" applyFont="1" applyFill="1" applyBorder="1" applyAlignment="1">
      <alignment vertical="center" wrapText="1"/>
    </xf>
    <xf numFmtId="3" fontId="325" fillId="50" borderId="2" xfId="13" applyNumberFormat="1" applyFont="1" applyFill="1" applyBorder="1" applyAlignment="1">
      <alignment horizontal="center" vertical="center" wrapText="1"/>
    </xf>
    <xf numFmtId="3" fontId="322" fillId="50" borderId="2" xfId="13" applyNumberFormat="1" applyFont="1" applyFill="1" applyBorder="1" applyAlignment="1">
      <alignment horizontal="center" vertical="center" wrapText="1"/>
    </xf>
    <xf numFmtId="0" fontId="322" fillId="50" borderId="2" xfId="4284" applyFont="1" applyFill="1" applyBorder="1" applyAlignment="1">
      <alignment vertical="center" wrapText="1"/>
    </xf>
    <xf numFmtId="3" fontId="322" fillId="50" borderId="2" xfId="1" applyNumberFormat="1" applyFont="1" applyFill="1" applyBorder="1" applyAlignment="1">
      <alignment horizontal="center" vertical="center" wrapText="1"/>
    </xf>
    <xf numFmtId="0" fontId="322" fillId="50" borderId="2" xfId="4286" applyFont="1" applyFill="1" applyBorder="1" applyAlignment="1">
      <alignment horizontal="left" vertical="center" wrapText="1"/>
    </xf>
    <xf numFmtId="3" fontId="322" fillId="50" borderId="2" xfId="4268" applyNumberFormat="1" applyFont="1" applyFill="1" applyBorder="1" applyAlignment="1">
      <alignment horizontal="center" vertical="center" wrapText="1"/>
    </xf>
    <xf numFmtId="3" fontId="321" fillId="50" borderId="0" xfId="1" applyNumberFormat="1" applyFont="1" applyFill="1" applyAlignment="1">
      <alignment vertical="center"/>
    </xf>
    <xf numFmtId="178" fontId="306" fillId="50" borderId="2" xfId="1619" quotePrefix="1" applyNumberFormat="1" applyFont="1" applyFill="1" applyBorder="1" applyAlignment="1">
      <alignment horizontal="right" vertical="center" wrapText="1"/>
    </xf>
    <xf numFmtId="0" fontId="322" fillId="50" borderId="2" xfId="13" applyFont="1" applyFill="1" applyBorder="1" applyAlignment="1">
      <alignment horizontal="left" vertical="center" wrapText="1"/>
    </xf>
    <xf numFmtId="0" fontId="322" fillId="50" borderId="2" xfId="13" applyFont="1" applyFill="1" applyBorder="1" applyAlignment="1">
      <alignment horizontal="center" vertical="center" wrapText="1"/>
    </xf>
    <xf numFmtId="3" fontId="322" fillId="50" borderId="2" xfId="13" quotePrefix="1" applyNumberFormat="1" applyFont="1" applyFill="1" applyBorder="1" applyAlignment="1">
      <alignment horizontal="center" vertical="center" wrapText="1"/>
    </xf>
    <xf numFmtId="178" fontId="322" fillId="50" borderId="2" xfId="1619" applyNumberFormat="1" applyFont="1" applyFill="1" applyBorder="1" applyAlignment="1">
      <alignment horizontal="right" vertical="center" wrapText="1"/>
    </xf>
    <xf numFmtId="0" fontId="306" fillId="50" borderId="2" xfId="4268" applyFont="1" applyFill="1" applyBorder="1" applyAlignment="1">
      <alignment horizontal="center" vertical="center" wrapText="1"/>
    </xf>
    <xf numFmtId="3" fontId="306" fillId="50" borderId="2" xfId="4268" quotePrefix="1" applyNumberFormat="1" applyFont="1" applyFill="1" applyBorder="1" applyAlignment="1">
      <alignment horizontal="center" vertical="center"/>
    </xf>
    <xf numFmtId="3" fontId="306" fillId="50" borderId="2" xfId="4268" applyNumberFormat="1" applyFont="1" applyFill="1" applyBorder="1" applyAlignment="1">
      <alignment horizontal="center" vertical="center"/>
    </xf>
    <xf numFmtId="0" fontId="325" fillId="50" borderId="2" xfId="4268" applyFont="1" applyFill="1" applyBorder="1" applyAlignment="1">
      <alignment vertical="center" wrapText="1"/>
    </xf>
    <xf numFmtId="0" fontId="325" fillId="50" borderId="2" xfId="4268" applyFont="1" applyFill="1" applyBorder="1" applyAlignment="1">
      <alignment horizontal="center" vertical="center" wrapText="1"/>
    </xf>
    <xf numFmtId="3" fontId="325" fillId="50" borderId="2" xfId="4268" applyNumberFormat="1" applyFont="1" applyFill="1" applyBorder="1" applyAlignment="1">
      <alignment horizontal="center" vertical="center"/>
    </xf>
    <xf numFmtId="0" fontId="322" fillId="50" borderId="2" xfId="4268" applyFont="1" applyFill="1" applyBorder="1" applyAlignment="1">
      <alignment horizontal="center" vertical="center"/>
    </xf>
    <xf numFmtId="0" fontId="322" fillId="50" borderId="2" xfId="4268" applyFont="1" applyFill="1" applyBorder="1" applyAlignment="1">
      <alignment vertical="center" wrapText="1"/>
    </xf>
    <xf numFmtId="3" fontId="322" fillId="50" borderId="2" xfId="4287" applyNumberFormat="1" applyFont="1" applyFill="1" applyBorder="1" applyAlignment="1">
      <alignment horizontal="center" vertical="center" wrapText="1"/>
    </xf>
    <xf numFmtId="3" fontId="322" fillId="50" borderId="2" xfId="4285" applyNumberFormat="1" applyFont="1" applyFill="1" applyBorder="1" applyAlignment="1">
      <alignment horizontal="center" vertical="center" wrapText="1"/>
    </xf>
    <xf numFmtId="3" fontId="322" fillId="50" borderId="2" xfId="4288" applyNumberFormat="1" applyFont="1" applyFill="1" applyBorder="1" applyAlignment="1">
      <alignment vertical="center" wrapText="1"/>
    </xf>
    <xf numFmtId="0" fontId="322" fillId="50" borderId="2" xfId="4268" applyFont="1" applyFill="1" applyBorder="1" applyAlignment="1">
      <alignment horizontal="center" vertical="center" wrapText="1"/>
    </xf>
    <xf numFmtId="0" fontId="322" fillId="50" borderId="2" xfId="4284" quotePrefix="1" applyFont="1" applyFill="1" applyBorder="1" applyAlignment="1">
      <alignment horizontal="center" vertical="center" wrapText="1"/>
    </xf>
    <xf numFmtId="3" fontId="322" fillId="50" borderId="2" xfId="1619" quotePrefix="1" applyNumberFormat="1" applyFont="1" applyFill="1" applyBorder="1" applyAlignment="1">
      <alignment vertical="center" wrapText="1"/>
    </xf>
    <xf numFmtId="1" fontId="324" fillId="50" borderId="0" xfId="1" applyNumberFormat="1" applyFont="1" applyFill="1" applyAlignment="1">
      <alignment vertical="center"/>
    </xf>
    <xf numFmtId="3" fontId="322" fillId="50" borderId="2" xfId="4269" applyNumberFormat="1" applyFont="1" applyFill="1" applyBorder="1" applyAlignment="1">
      <alignment vertical="center" wrapText="1"/>
    </xf>
    <xf numFmtId="4" fontId="322" fillId="50" borderId="2" xfId="4289" applyNumberFormat="1" applyFont="1" applyFill="1" applyBorder="1" applyAlignment="1">
      <alignment vertical="center" wrapText="1"/>
    </xf>
    <xf numFmtId="178" fontId="310" fillId="50" borderId="2" xfId="1619" quotePrefix="1" applyNumberFormat="1" applyFont="1" applyFill="1" applyBorder="1" applyAlignment="1">
      <alignment vertical="center" wrapText="1"/>
    </xf>
    <xf numFmtId="0" fontId="322" fillId="50" borderId="2" xfId="4268" quotePrefix="1" applyFont="1" applyFill="1" applyBorder="1" applyAlignment="1">
      <alignment vertical="center" wrapText="1" shrinkToFit="1"/>
    </xf>
    <xf numFmtId="0" fontId="322" fillId="50" borderId="2" xfId="4268" applyFont="1" applyFill="1" applyBorder="1" applyAlignment="1">
      <alignment vertical="center" wrapText="1" shrinkToFit="1"/>
    </xf>
    <xf numFmtId="3" fontId="306" fillId="50" borderId="2" xfId="4268" quotePrefix="1" applyNumberFormat="1" applyFont="1" applyFill="1" applyBorder="1" applyAlignment="1">
      <alignment horizontal="center" vertical="center" wrapText="1"/>
    </xf>
    <xf numFmtId="3" fontId="322" fillId="50" borderId="2" xfId="4268" applyNumberFormat="1" applyFont="1" applyFill="1" applyBorder="1" applyAlignment="1">
      <alignment horizontal="left" vertical="center" wrapText="1"/>
    </xf>
    <xf numFmtId="3" fontId="322" fillId="50" borderId="2" xfId="4268" quotePrefix="1" applyNumberFormat="1" applyFont="1" applyFill="1" applyBorder="1" applyAlignment="1">
      <alignment horizontal="center" vertical="center" wrapText="1"/>
    </xf>
    <xf numFmtId="1" fontId="325" fillId="50" borderId="2" xfId="1" applyNumberFormat="1" applyFont="1" applyFill="1" applyBorder="1" applyAlignment="1">
      <alignment horizontal="right" vertical="center"/>
    </xf>
    <xf numFmtId="1" fontId="325" fillId="50" borderId="0" xfId="1" applyNumberFormat="1" applyFont="1" applyFill="1" applyAlignment="1">
      <alignment vertical="center"/>
    </xf>
    <xf numFmtId="0" fontId="322" fillId="50" borderId="2" xfId="4268" applyFont="1" applyFill="1" applyBorder="1" applyAlignment="1">
      <alignment horizontal="justify" vertical="center" wrapText="1"/>
    </xf>
    <xf numFmtId="1" fontId="322" fillId="50" borderId="2" xfId="1" quotePrefix="1" applyNumberFormat="1" applyFont="1" applyFill="1" applyBorder="1" applyAlignment="1">
      <alignment horizontal="center" vertical="center" wrapText="1"/>
    </xf>
    <xf numFmtId="0" fontId="322" fillId="50" borderId="2" xfId="4270" applyFont="1" applyFill="1" applyBorder="1" applyAlignment="1">
      <alignment horizontal="justify" vertical="center" wrapText="1"/>
    </xf>
    <xf numFmtId="0" fontId="327" fillId="50" borderId="2" xfId="0" applyFont="1" applyFill="1" applyBorder="1" applyAlignment="1">
      <alignment horizontal="center" vertical="center" wrapText="1"/>
    </xf>
    <xf numFmtId="0" fontId="322" fillId="50" borderId="2" xfId="0" applyFont="1" applyFill="1" applyBorder="1" applyAlignment="1">
      <alignment horizontal="justify" vertical="center" wrapText="1"/>
    </xf>
    <xf numFmtId="1" fontId="328" fillId="50" borderId="2" xfId="1" applyNumberFormat="1" applyFont="1" applyFill="1" applyBorder="1" applyAlignment="1">
      <alignment horizontal="center" vertical="center" wrapText="1"/>
    </xf>
    <xf numFmtId="1" fontId="328" fillId="50" borderId="2" xfId="1" applyNumberFormat="1" applyFont="1" applyFill="1" applyBorder="1" applyAlignment="1">
      <alignment horizontal="right" vertical="center"/>
    </xf>
    <xf numFmtId="1" fontId="328" fillId="50" borderId="0" xfId="1" applyNumberFormat="1" applyFont="1" applyFill="1" applyAlignment="1">
      <alignment horizontal="center" vertical="center"/>
    </xf>
    <xf numFmtId="1" fontId="328" fillId="50" borderId="0" xfId="1" applyNumberFormat="1" applyFont="1" applyFill="1" applyAlignment="1">
      <alignment vertical="center"/>
    </xf>
    <xf numFmtId="3" fontId="325" fillId="50" borderId="2" xfId="4268" applyNumberFormat="1" applyFont="1" applyFill="1" applyBorder="1" applyAlignment="1">
      <alignment horizontal="left" vertical="center" wrapText="1"/>
    </xf>
    <xf numFmtId="3" fontId="325" fillId="50" borderId="2" xfId="4268" applyNumberFormat="1" applyFont="1" applyFill="1" applyBorder="1" applyAlignment="1">
      <alignment horizontal="center" vertical="center" wrapText="1"/>
    </xf>
    <xf numFmtId="178" fontId="328" fillId="50" borderId="2" xfId="1619" quotePrefix="1" applyNumberFormat="1" applyFont="1" applyFill="1" applyBorder="1" applyAlignment="1">
      <alignment horizontal="right" vertical="center" wrapText="1"/>
    </xf>
    <xf numFmtId="3" fontId="322" fillId="50" borderId="2" xfId="4290" quotePrefix="1" applyNumberFormat="1" applyFont="1" applyFill="1" applyBorder="1" applyAlignment="1">
      <alignment vertical="center" wrapText="1"/>
    </xf>
    <xf numFmtId="167" fontId="322" fillId="50" borderId="2" xfId="4268" applyNumberFormat="1" applyFont="1" applyFill="1" applyBorder="1" applyAlignment="1">
      <alignment horizontal="center" vertical="center" wrapText="1"/>
    </xf>
    <xf numFmtId="167" fontId="322" fillId="50" borderId="2" xfId="4268" applyNumberFormat="1" applyFont="1" applyFill="1" applyBorder="1" applyAlignment="1">
      <alignment horizontal="left" vertical="center" wrapText="1"/>
    </xf>
    <xf numFmtId="1" fontId="322" fillId="50" borderId="2" xfId="4271" applyNumberFormat="1" applyFont="1" applyFill="1" applyBorder="1" applyAlignment="1">
      <alignment horizontal="left" vertical="center" wrapText="1"/>
    </xf>
    <xf numFmtId="1" fontId="37" fillId="50" borderId="2" xfId="1" applyNumberFormat="1" applyFont="1" applyFill="1" applyBorder="1" applyAlignment="1">
      <alignment horizontal="left" vertical="center" wrapText="1"/>
    </xf>
    <xf numFmtId="1" fontId="322" fillId="50" borderId="2" xfId="1" applyNumberFormat="1" applyFont="1" applyFill="1" applyBorder="1" applyAlignment="1">
      <alignment vertical="center" wrapText="1"/>
    </xf>
    <xf numFmtId="1" fontId="306" fillId="50" borderId="2" xfId="4271" applyNumberFormat="1" applyFont="1" applyFill="1" applyBorder="1" applyAlignment="1">
      <alignment horizontal="left" vertical="center" wrapText="1"/>
    </xf>
    <xf numFmtId="1" fontId="306" fillId="50" borderId="2" xfId="1" applyNumberFormat="1" applyFont="1" applyFill="1" applyBorder="1" applyAlignment="1">
      <alignment vertical="center" wrapText="1"/>
    </xf>
    <xf numFmtId="1" fontId="306" fillId="50" borderId="2" xfId="1" applyNumberFormat="1" applyFont="1" applyFill="1" applyBorder="1" applyAlignment="1">
      <alignment horizontal="right" vertical="center"/>
    </xf>
    <xf numFmtId="1" fontId="306" fillId="50" borderId="0" xfId="1" applyNumberFormat="1" applyFont="1" applyFill="1" applyAlignment="1">
      <alignment horizontal="center" vertical="center"/>
    </xf>
    <xf numFmtId="49" fontId="325" fillId="50" borderId="2" xfId="1" applyNumberFormat="1" applyFont="1" applyFill="1" applyBorder="1" applyAlignment="1">
      <alignment horizontal="center" vertical="center"/>
    </xf>
    <xf numFmtId="1" fontId="325" fillId="50" borderId="2" xfId="4271" applyNumberFormat="1" applyFont="1" applyFill="1" applyBorder="1" applyAlignment="1">
      <alignment horizontal="left" vertical="center" wrapText="1"/>
    </xf>
    <xf numFmtId="1" fontId="325" fillId="50" borderId="2" xfId="1" applyNumberFormat="1" applyFont="1" applyFill="1" applyBorder="1" applyAlignment="1">
      <alignment vertical="center" wrapText="1"/>
    </xf>
    <xf numFmtId="178" fontId="325" fillId="50" borderId="2" xfId="1619" quotePrefix="1" applyNumberFormat="1" applyFont="1" applyFill="1" applyBorder="1" applyAlignment="1">
      <alignment horizontal="right" vertical="center" wrapText="1"/>
    </xf>
    <xf numFmtId="3" fontId="325" fillId="50" borderId="2" xfId="1" applyNumberFormat="1" applyFont="1" applyFill="1" applyBorder="1" applyAlignment="1">
      <alignment horizontal="right" vertical="center"/>
    </xf>
    <xf numFmtId="1" fontId="325" fillId="50" borderId="0" xfId="1" applyNumberFormat="1" applyFont="1" applyFill="1" applyAlignment="1">
      <alignment horizontal="center" vertical="center"/>
    </xf>
    <xf numFmtId="178" fontId="325" fillId="50" borderId="2" xfId="1657" applyNumberFormat="1" applyFont="1" applyFill="1" applyBorder="1" applyAlignment="1">
      <alignment vertical="center" wrapText="1"/>
    </xf>
    <xf numFmtId="178" fontId="325" fillId="50" borderId="2" xfId="1657" applyNumberFormat="1" applyFont="1" applyFill="1" applyBorder="1" applyAlignment="1">
      <alignment horizontal="center" vertical="center" wrapText="1"/>
    </xf>
    <xf numFmtId="178" fontId="325" fillId="50" borderId="2" xfId="1657" applyNumberFormat="1" applyFont="1" applyFill="1" applyBorder="1" applyAlignment="1">
      <alignment horizontal="right" vertical="center"/>
    </xf>
    <xf numFmtId="235" fontId="325" fillId="50" borderId="2" xfId="1657" applyNumberFormat="1" applyFont="1" applyFill="1" applyBorder="1" applyAlignment="1">
      <alignment horizontal="right" vertical="center"/>
    </xf>
    <xf numFmtId="178" fontId="325" fillId="50" borderId="0" xfId="1657" applyNumberFormat="1" applyFont="1" applyFill="1" applyBorder="1" applyAlignment="1">
      <alignment horizontal="right" vertical="center"/>
    </xf>
    <xf numFmtId="178" fontId="325" fillId="50" borderId="0" xfId="1657" applyNumberFormat="1" applyFont="1" applyFill="1" applyAlignment="1">
      <alignment vertical="center"/>
    </xf>
    <xf numFmtId="178" fontId="322" fillId="50" borderId="2" xfId="1657" applyNumberFormat="1" applyFont="1" applyFill="1" applyBorder="1" applyAlignment="1">
      <alignment vertical="center" wrapText="1"/>
    </xf>
    <xf numFmtId="178" fontId="306" fillId="50" borderId="2" xfId="1657" applyNumberFormat="1" applyFont="1" applyFill="1" applyBorder="1" applyAlignment="1">
      <alignment horizontal="center" vertical="center" wrapText="1"/>
    </xf>
    <xf numFmtId="178" fontId="306" fillId="50" borderId="2" xfId="1657" applyNumberFormat="1" applyFont="1" applyFill="1" applyBorder="1" applyAlignment="1">
      <alignment horizontal="right" vertical="center"/>
    </xf>
    <xf numFmtId="178" fontId="306" fillId="50" borderId="0" xfId="1657" applyNumberFormat="1" applyFont="1" applyFill="1" applyBorder="1" applyAlignment="1">
      <alignment horizontal="right" vertical="center"/>
    </xf>
    <xf numFmtId="178" fontId="306" fillId="50" borderId="0" xfId="1657" applyNumberFormat="1" applyFont="1" applyFill="1" applyAlignment="1">
      <alignment vertical="center"/>
    </xf>
    <xf numFmtId="178" fontId="322" fillId="50" borderId="2" xfId="1657" applyNumberFormat="1" applyFont="1" applyFill="1" applyBorder="1" applyAlignment="1">
      <alignment horizontal="left" vertical="center" wrapText="1"/>
    </xf>
    <xf numFmtId="178" fontId="322" fillId="50" borderId="2" xfId="1657" quotePrefix="1" applyNumberFormat="1" applyFont="1" applyFill="1" applyBorder="1" applyAlignment="1">
      <alignment vertical="center" wrapText="1"/>
    </xf>
    <xf numFmtId="178" fontId="322" fillId="50" borderId="2" xfId="1657" applyNumberFormat="1" applyFont="1" applyFill="1" applyBorder="1" applyAlignment="1">
      <alignment horizontal="center" vertical="center" wrapText="1"/>
    </xf>
    <xf numFmtId="178" fontId="37" fillId="50" borderId="2" xfId="1657" applyNumberFormat="1" applyFont="1" applyFill="1" applyBorder="1" applyAlignment="1">
      <alignment horizontal="center" vertical="center" wrapText="1"/>
    </xf>
    <xf numFmtId="178" fontId="322" fillId="50" borderId="2" xfId="4274" applyNumberFormat="1" applyFont="1" applyFill="1" applyBorder="1" applyAlignment="1">
      <alignment horizontal="right" vertical="center" wrapText="1"/>
    </xf>
    <xf numFmtId="178" fontId="322" fillId="50" borderId="2" xfId="4275" applyNumberFormat="1" applyFont="1" applyFill="1" applyBorder="1" applyAlignment="1">
      <alignment horizontal="right" vertical="center" wrapText="1"/>
    </xf>
    <xf numFmtId="178" fontId="322" fillId="50" borderId="2" xfId="4276" applyNumberFormat="1" applyFont="1" applyFill="1" applyBorder="1" applyAlignment="1">
      <alignment horizontal="right" vertical="center" wrapText="1"/>
    </xf>
    <xf numFmtId="178" fontId="322" fillId="50" borderId="2" xfId="4277" applyNumberFormat="1" applyFont="1" applyFill="1" applyBorder="1" applyAlignment="1">
      <alignment horizontal="right" vertical="center" wrapText="1"/>
    </xf>
    <xf numFmtId="339" fontId="322" fillId="50" borderId="2" xfId="1" applyNumberFormat="1" applyFont="1" applyFill="1" applyBorder="1" applyAlignment="1">
      <alignment horizontal="right" vertical="center"/>
    </xf>
    <xf numFmtId="178" fontId="322" fillId="50" borderId="2" xfId="1657" applyNumberFormat="1" applyFont="1" applyFill="1" applyBorder="1" applyAlignment="1">
      <alignment horizontal="right" vertical="center"/>
    </xf>
    <xf numFmtId="178" fontId="322" fillId="50" borderId="2" xfId="4278" applyNumberFormat="1" applyFont="1" applyFill="1" applyBorder="1" applyAlignment="1">
      <alignment horizontal="right" vertical="center"/>
    </xf>
    <xf numFmtId="178" fontId="322" fillId="50" borderId="2" xfId="1657" applyNumberFormat="1" applyFont="1" applyFill="1" applyBorder="1" applyAlignment="1">
      <alignment horizontal="center" vertical="center"/>
    </xf>
    <xf numFmtId="178" fontId="306" fillId="50" borderId="2" xfId="1657" applyNumberFormat="1" applyFont="1" applyFill="1" applyBorder="1" applyAlignment="1">
      <alignment vertical="center" wrapText="1"/>
    </xf>
    <xf numFmtId="178" fontId="37" fillId="50" borderId="2" xfId="4279" applyNumberFormat="1" applyFont="1" applyFill="1" applyBorder="1" applyAlignment="1">
      <alignment horizontal="center" vertical="center" wrapText="1"/>
    </xf>
    <xf numFmtId="178" fontId="7" fillId="50" borderId="2" xfId="1657" applyNumberFormat="1" applyFont="1" applyFill="1" applyBorder="1" applyAlignment="1">
      <alignment horizontal="left" vertical="center" wrapText="1"/>
    </xf>
    <xf numFmtId="178" fontId="7" fillId="50" borderId="2" xfId="1657" applyNumberFormat="1" applyFont="1" applyFill="1" applyBorder="1" applyAlignment="1">
      <alignment horizontal="center" vertical="center" wrapText="1"/>
    </xf>
    <xf numFmtId="178" fontId="322" fillId="50" borderId="2" xfId="4274" applyNumberFormat="1" applyFont="1" applyFill="1" applyBorder="1" applyAlignment="1">
      <alignment horizontal="right" vertical="center"/>
    </xf>
    <xf numFmtId="0" fontId="329" fillId="50" borderId="2" xfId="0" applyFont="1" applyFill="1" applyBorder="1" applyAlignment="1">
      <alignment vertical="center" wrapText="1"/>
    </xf>
    <xf numFmtId="1" fontId="35" fillId="50" borderId="2" xfId="1" applyNumberFormat="1" applyFont="1" applyFill="1" applyBorder="1" applyAlignment="1">
      <alignment vertical="center" wrapText="1"/>
    </xf>
    <xf numFmtId="178" fontId="37" fillId="50" borderId="2" xfId="1657" applyNumberFormat="1" applyFont="1" applyFill="1" applyBorder="1" applyAlignment="1">
      <alignment vertical="center" wrapText="1"/>
    </xf>
    <xf numFmtId="1" fontId="37" fillId="50" borderId="2" xfId="1" applyNumberFormat="1" applyFont="1" applyFill="1" applyBorder="1" applyAlignment="1">
      <alignment horizontal="center" vertical="center" wrapText="1"/>
    </xf>
    <xf numFmtId="178" fontId="7" fillId="50" borderId="2" xfId="1657" applyNumberFormat="1" applyFont="1" applyFill="1" applyBorder="1" applyAlignment="1">
      <alignment horizontal="right" vertical="center"/>
    </xf>
    <xf numFmtId="178" fontId="7" fillId="50" borderId="0" xfId="1657" applyNumberFormat="1" applyFont="1" applyFill="1" applyBorder="1" applyAlignment="1">
      <alignment horizontal="right" vertical="center"/>
    </xf>
    <xf numFmtId="178" fontId="7" fillId="50" borderId="0" xfId="1657" applyNumberFormat="1" applyFont="1" applyFill="1" applyAlignment="1">
      <alignment vertical="center"/>
    </xf>
    <xf numFmtId="49" fontId="35" fillId="50" borderId="2" xfId="1" applyNumberFormat="1" applyFont="1" applyFill="1" applyBorder="1" applyAlignment="1">
      <alignment horizontal="center" vertical="center"/>
    </xf>
    <xf numFmtId="178" fontId="37" fillId="50" borderId="2" xfId="1657" quotePrefix="1" applyNumberFormat="1" applyFont="1" applyFill="1" applyBorder="1" applyAlignment="1">
      <alignment vertical="center" wrapText="1"/>
    </xf>
    <xf numFmtId="1" fontId="37" fillId="50" borderId="2" xfId="1" applyNumberFormat="1" applyFont="1" applyFill="1" applyBorder="1" applyAlignment="1">
      <alignment vertical="center" wrapText="1"/>
    </xf>
    <xf numFmtId="178" fontId="35" fillId="50" borderId="2" xfId="1657" applyNumberFormat="1" applyFont="1" applyFill="1" applyBorder="1" applyAlignment="1">
      <alignment vertical="center" wrapText="1"/>
    </xf>
    <xf numFmtId="178" fontId="322" fillId="50" borderId="2" xfId="1867" quotePrefix="1" applyNumberFormat="1" applyFont="1" applyFill="1" applyBorder="1" applyAlignment="1">
      <alignment vertical="center" wrapText="1"/>
    </xf>
    <xf numFmtId="178" fontId="322" fillId="50" borderId="2" xfId="4280" applyNumberFormat="1" applyFont="1" applyFill="1" applyBorder="1" applyAlignment="1">
      <alignment horizontal="right" vertical="center"/>
    </xf>
    <xf numFmtId="235" fontId="322" fillId="50" borderId="2" xfId="1657" applyNumberFormat="1" applyFont="1" applyFill="1" applyBorder="1" applyAlignment="1">
      <alignment horizontal="right" vertical="center"/>
    </xf>
    <xf numFmtId="178" fontId="322" fillId="50" borderId="2" xfId="4281" applyNumberFormat="1" applyFont="1" applyFill="1" applyBorder="1" applyAlignment="1">
      <alignment horizontal="right" vertical="center"/>
    </xf>
    <xf numFmtId="178" fontId="306" fillId="50" borderId="2" xfId="4280" applyNumberFormat="1" applyFont="1" applyFill="1" applyBorder="1" applyAlignment="1">
      <alignment horizontal="right" vertical="center"/>
    </xf>
    <xf numFmtId="178" fontId="306" fillId="50" borderId="2" xfId="1657" quotePrefix="1" applyNumberFormat="1" applyFont="1" applyFill="1" applyBorder="1" applyAlignment="1">
      <alignment vertical="center" wrapText="1"/>
    </xf>
    <xf numFmtId="0" fontId="322" fillId="50" borderId="2" xfId="1" applyFont="1" applyFill="1" applyBorder="1" applyAlignment="1">
      <alignment horizontal="center" vertical="center" wrapText="1"/>
    </xf>
    <xf numFmtId="0" fontId="322" fillId="50" borderId="2" xfId="4265" applyFont="1" applyFill="1" applyBorder="1" applyAlignment="1">
      <alignment vertical="center" wrapText="1"/>
    </xf>
    <xf numFmtId="0" fontId="322" fillId="50" borderId="2" xfId="2610" applyFont="1" applyFill="1" applyBorder="1" applyAlignment="1">
      <alignment vertical="center" wrapText="1"/>
    </xf>
    <xf numFmtId="0" fontId="322" fillId="50" borderId="2" xfId="0" applyFont="1" applyFill="1" applyBorder="1" applyAlignment="1">
      <alignment vertical="center"/>
    </xf>
    <xf numFmtId="1" fontId="322" fillId="50" borderId="2" xfId="2610" applyNumberFormat="1" applyFont="1" applyFill="1" applyBorder="1" applyAlignment="1">
      <alignment vertical="center" wrapText="1"/>
    </xf>
    <xf numFmtId="1" fontId="322" fillId="50" borderId="2" xfId="1" applyNumberFormat="1" applyFont="1" applyFill="1" applyBorder="1" applyAlignment="1">
      <alignment horizontal="center" vertical="center"/>
    </xf>
    <xf numFmtId="178" fontId="37" fillId="50" borderId="2" xfId="1619" applyNumberFormat="1" applyFont="1" applyFill="1" applyBorder="1" applyAlignment="1">
      <alignment horizontal="right" vertical="center"/>
    </xf>
    <xf numFmtId="49" fontId="37" fillId="50" borderId="0" xfId="1" applyNumberFormat="1" applyFont="1" applyFill="1" applyBorder="1" applyAlignment="1">
      <alignment horizontal="center" vertical="center"/>
    </xf>
    <xf numFmtId="1" fontId="37" fillId="50" borderId="0" xfId="1" applyNumberFormat="1" applyFont="1" applyFill="1" applyBorder="1" applyAlignment="1">
      <alignment horizontal="left" vertical="center" wrapText="1"/>
    </xf>
    <xf numFmtId="1" fontId="322" fillId="50" borderId="0" xfId="1" applyNumberFormat="1" applyFont="1" applyFill="1" applyBorder="1" applyAlignment="1">
      <alignment vertical="center" wrapText="1"/>
    </xf>
    <xf numFmtId="1" fontId="322" fillId="50" borderId="0" xfId="1" applyNumberFormat="1" applyFont="1" applyFill="1" applyBorder="1" applyAlignment="1">
      <alignment horizontal="center" vertical="center" wrapText="1"/>
    </xf>
    <xf numFmtId="1" fontId="37" fillId="50" borderId="0" xfId="1" applyNumberFormat="1" applyFont="1" applyFill="1" applyBorder="1" applyAlignment="1">
      <alignment horizontal="center" vertical="center" wrapText="1"/>
    </xf>
    <xf numFmtId="178" fontId="37" fillId="50" borderId="0" xfId="1619" applyNumberFormat="1" applyFont="1" applyFill="1" applyBorder="1" applyAlignment="1">
      <alignment horizontal="right" vertical="center"/>
    </xf>
    <xf numFmtId="1" fontId="322" fillId="50" borderId="0" xfId="1" applyNumberFormat="1" applyFont="1" applyFill="1" applyBorder="1" applyAlignment="1">
      <alignment horizontal="right" vertical="center"/>
    </xf>
    <xf numFmtId="1" fontId="37" fillId="50" borderId="0" xfId="1" applyNumberFormat="1" applyFont="1" applyFill="1" applyAlignment="1">
      <alignment horizontal="left" vertical="center" wrapText="1"/>
    </xf>
    <xf numFmtId="1" fontId="330" fillId="50" borderId="0" xfId="1" applyNumberFormat="1" applyFont="1" applyFill="1" applyBorder="1" applyAlignment="1">
      <alignment horizontal="right" vertical="center"/>
    </xf>
    <xf numFmtId="3" fontId="330" fillId="50" borderId="0" xfId="1" applyNumberFormat="1" applyFont="1" applyFill="1" applyBorder="1" applyAlignment="1">
      <alignment horizontal="right" vertical="center"/>
    </xf>
    <xf numFmtId="0" fontId="279" fillId="0" borderId="0" xfId="0" quotePrefix="1" applyFont="1" applyAlignment="1">
      <alignment horizontal="left" vertical="center" wrapText="1"/>
    </xf>
    <xf numFmtId="0" fontId="279" fillId="0" borderId="0" xfId="0" applyFont="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277" fillId="0" borderId="0" xfId="0" applyFont="1" applyAlignment="1">
      <alignment horizontal="right" vertical="center" wrapText="1"/>
    </xf>
    <xf numFmtId="0" fontId="13" fillId="0" borderId="0" xfId="0" applyFont="1" applyAlignment="1">
      <alignment horizontal="center" vertical="center" wrapText="1"/>
    </xf>
    <xf numFmtId="0" fontId="14" fillId="0" borderId="1" xfId="0" applyFont="1" applyBorder="1" applyAlignment="1">
      <alignment horizontal="right" vertical="center" wrapText="1"/>
    </xf>
    <xf numFmtId="0" fontId="9" fillId="0" borderId="2" xfId="0" applyFont="1" applyBorder="1" applyAlignment="1">
      <alignment horizontal="center" vertical="center" wrapText="1"/>
    </xf>
    <xf numFmtId="0" fontId="290" fillId="0" borderId="0" xfId="0" applyFont="1" applyAlignment="1">
      <alignment horizontal="center" vertical="center" wrapText="1"/>
    </xf>
    <xf numFmtId="1" fontId="282" fillId="0" borderId="0" xfId="1" applyNumberFormat="1" applyFont="1" applyFill="1" applyAlignment="1">
      <alignment horizontal="center" vertical="center" wrapText="1"/>
    </xf>
    <xf numFmtId="3" fontId="11" fillId="0" borderId="9" xfId="1" applyNumberFormat="1" applyFont="1" applyBorder="1" applyAlignment="1">
      <alignment horizontal="center" vertical="center" wrapText="1"/>
    </xf>
    <xf numFmtId="3" fontId="11" fillId="0" borderId="11" xfId="1" applyNumberFormat="1" applyFont="1" applyBorder="1" applyAlignment="1">
      <alignment horizontal="center" vertical="center" wrapText="1"/>
    </xf>
    <xf numFmtId="3" fontId="11" fillId="0" borderId="10" xfId="1" applyNumberFormat="1" applyFont="1" applyBorder="1" applyAlignment="1">
      <alignment horizontal="center" vertical="center" wrapText="1"/>
    </xf>
    <xf numFmtId="3" fontId="11" fillId="0" borderId="13" xfId="1"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3" fontId="11" fillId="0" borderId="14" xfId="1" applyNumberFormat="1" applyFont="1" applyBorder="1" applyAlignment="1">
      <alignment horizontal="center" vertical="center" wrapText="1"/>
    </xf>
    <xf numFmtId="3" fontId="11" fillId="0" borderId="9" xfId="1" applyNumberFormat="1" applyFont="1" applyFill="1" applyBorder="1" applyAlignment="1">
      <alignment horizontal="center" vertical="center" wrapText="1"/>
    </xf>
    <xf numFmtId="3" fontId="11" fillId="0" borderId="10" xfId="1" applyNumberFormat="1" applyFont="1" applyFill="1" applyBorder="1" applyAlignment="1">
      <alignment horizontal="center" vertical="center" wrapText="1"/>
    </xf>
    <xf numFmtId="3" fontId="11" fillId="0" borderId="13" xfId="1" applyNumberFormat="1" applyFont="1" applyFill="1" applyBorder="1" applyAlignment="1">
      <alignment horizontal="center" vertical="center" wrapText="1"/>
    </xf>
    <xf numFmtId="3" fontId="11" fillId="0" borderId="14"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3" fontId="11" fillId="0" borderId="2" xfId="1" applyNumberFormat="1" applyFont="1" applyFill="1" applyBorder="1" applyAlignment="1">
      <alignment horizontal="center" vertical="center" wrapText="1"/>
    </xf>
    <xf numFmtId="3" fontId="18" fillId="0" borderId="2" xfId="1" applyNumberFormat="1" applyFont="1" applyBorder="1" applyAlignment="1">
      <alignment horizontal="center" vertical="center" wrapText="1"/>
    </xf>
    <xf numFmtId="3" fontId="11" fillId="0" borderId="2" xfId="1" applyNumberFormat="1" applyFont="1" applyBorder="1" applyAlignment="1">
      <alignment horizontal="center" vertical="center" wrapText="1"/>
    </xf>
    <xf numFmtId="3" fontId="11" fillId="0" borderId="0" xfId="1" applyNumberFormat="1" applyFont="1" applyBorder="1" applyAlignment="1">
      <alignment horizontal="center" vertical="center" wrapText="1"/>
    </xf>
    <xf numFmtId="3" fontId="11" fillId="0" borderId="6" xfId="1" applyNumberFormat="1" applyFont="1" applyFill="1" applyBorder="1" applyAlignment="1">
      <alignment horizontal="center" vertical="center" wrapText="1"/>
    </xf>
    <xf numFmtId="0" fontId="0" fillId="0" borderId="8" xfId="0" applyBorder="1"/>
    <xf numFmtId="0" fontId="0" fillId="0" borderId="7" xfId="0" applyBorder="1"/>
    <xf numFmtId="3" fontId="18" fillId="0" borderId="0" xfId="1" applyNumberFormat="1" applyFont="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3" fontId="11" fillId="0" borderId="5" xfId="1" applyNumberFormat="1" applyFont="1" applyFill="1" applyBorder="1" applyAlignment="1">
      <alignment horizontal="center" vertical="center" wrapText="1"/>
    </xf>
    <xf numFmtId="3" fontId="11" fillId="0" borderId="12" xfId="1" applyNumberFormat="1" applyFont="1" applyBorder="1" applyAlignment="1">
      <alignment horizontal="center" vertical="center" wrapText="1"/>
    </xf>
    <xf numFmtId="3" fontId="11" fillId="0" borderId="52" xfId="1" applyNumberFormat="1" applyFont="1" applyBorder="1" applyAlignment="1">
      <alignment horizontal="center" vertical="center" wrapText="1"/>
    </xf>
    <xf numFmtId="3" fontId="11" fillId="0" borderId="8" xfId="1" applyNumberFormat="1" applyFont="1" applyFill="1" applyBorder="1" applyAlignment="1">
      <alignment horizontal="center" vertical="center" wrapText="1"/>
    </xf>
    <xf numFmtId="3" fontId="11" fillId="0" borderId="7" xfId="1" applyNumberFormat="1" applyFont="1" applyFill="1" applyBorder="1" applyAlignment="1">
      <alignment horizontal="center" vertical="center" wrapText="1"/>
    </xf>
    <xf numFmtId="1" fontId="17" fillId="0" borderId="0" xfId="1" applyNumberFormat="1" applyFont="1" applyFill="1" applyAlignment="1">
      <alignment horizontal="right" vertical="center"/>
    </xf>
    <xf numFmtId="1" fontId="19"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1" fontId="7" fillId="0" borderId="0" xfId="1" applyNumberFormat="1" applyFont="1" applyFill="1" applyAlignment="1">
      <alignment horizontal="center" vertical="center" wrapText="1"/>
    </xf>
    <xf numFmtId="3" fontId="11" fillId="0" borderId="6" xfId="1" applyNumberFormat="1" applyFont="1" applyBorder="1" applyAlignment="1">
      <alignment horizontal="center" vertical="center" wrapText="1"/>
    </xf>
    <xf numFmtId="3" fontId="11" fillId="0" borderId="8" xfId="1" applyNumberFormat="1" applyFont="1" applyBorder="1" applyAlignment="1">
      <alignment horizontal="center" vertical="center" wrapText="1"/>
    </xf>
    <xf numFmtId="3" fontId="11" fillId="0" borderId="7" xfId="1" applyNumberFormat="1" applyFont="1" applyBorder="1" applyAlignment="1">
      <alignment horizontal="center" vertical="center" wrapText="1"/>
    </xf>
    <xf numFmtId="3" fontId="11" fillId="50" borderId="9" xfId="1" applyNumberFormat="1" applyFont="1" applyFill="1" applyBorder="1" applyAlignment="1">
      <alignment horizontal="center" vertical="center" wrapText="1"/>
    </xf>
    <xf numFmtId="3" fontId="11" fillId="50" borderId="11" xfId="1" applyNumberFormat="1" applyFont="1" applyFill="1" applyBorder="1" applyAlignment="1">
      <alignment horizontal="center" vertical="center" wrapText="1"/>
    </xf>
    <xf numFmtId="3" fontId="11" fillId="50" borderId="10" xfId="1" applyNumberFormat="1" applyFont="1" applyFill="1" applyBorder="1" applyAlignment="1">
      <alignment horizontal="center" vertical="center" wrapText="1"/>
    </xf>
    <xf numFmtId="3" fontId="11" fillId="50" borderId="13" xfId="1" applyNumberFormat="1" applyFont="1" applyFill="1" applyBorder="1" applyAlignment="1">
      <alignment horizontal="center" vertical="center" wrapText="1"/>
    </xf>
    <xf numFmtId="3" fontId="11" fillId="50" borderId="1" xfId="1" applyNumberFormat="1" applyFont="1" applyFill="1" applyBorder="1" applyAlignment="1">
      <alignment horizontal="center" vertical="center" wrapText="1"/>
    </xf>
    <xf numFmtId="3" fontId="11" fillId="50" borderId="14" xfId="1" applyNumberFormat="1" applyFont="1" applyFill="1" applyBorder="1" applyAlignment="1">
      <alignment horizontal="center" vertical="center" wrapText="1"/>
    </xf>
    <xf numFmtId="3" fontId="11" fillId="50" borderId="2" xfId="1" applyNumberFormat="1" applyFont="1" applyFill="1" applyBorder="1" applyAlignment="1">
      <alignment horizontal="center" vertical="center" wrapText="1"/>
    </xf>
    <xf numFmtId="3" fontId="11" fillId="50" borderId="0" xfId="1" applyNumberFormat="1" applyFont="1" applyFill="1" applyBorder="1" applyAlignment="1">
      <alignment horizontal="center" vertical="center" wrapText="1"/>
    </xf>
    <xf numFmtId="3" fontId="18" fillId="50" borderId="2" xfId="1" applyNumberFormat="1" applyFont="1" applyFill="1" applyBorder="1" applyAlignment="1">
      <alignment horizontal="center" vertical="center" wrapText="1"/>
    </xf>
    <xf numFmtId="3" fontId="11" fillId="50" borderId="6" xfId="1" applyNumberFormat="1" applyFont="1" applyFill="1" applyBorder="1" applyAlignment="1">
      <alignment horizontal="center" vertical="center" wrapText="1"/>
    </xf>
    <xf numFmtId="0" fontId="298" fillId="50" borderId="8" xfId="0" applyFont="1" applyFill="1" applyBorder="1"/>
    <xf numFmtId="0" fontId="298" fillId="50" borderId="7" xfId="0" applyFont="1" applyFill="1" applyBorder="1"/>
    <xf numFmtId="3" fontId="297" fillId="50" borderId="2" xfId="1" applyNumberFormat="1" applyFont="1" applyFill="1" applyBorder="1" applyAlignment="1">
      <alignment horizontal="center" vertical="center" wrapText="1"/>
    </xf>
    <xf numFmtId="3" fontId="11" fillId="50" borderId="3" xfId="1" applyNumberFormat="1" applyFont="1" applyFill="1" applyBorder="1" applyAlignment="1">
      <alignment horizontal="center" vertical="center" wrapText="1"/>
    </xf>
    <xf numFmtId="3" fontId="11" fillId="50" borderId="4" xfId="1" applyNumberFormat="1" applyFont="1" applyFill="1" applyBorder="1" applyAlignment="1">
      <alignment horizontal="center" vertical="center" wrapText="1"/>
    </xf>
    <xf numFmtId="3" fontId="11" fillId="50" borderId="5" xfId="1" applyNumberFormat="1" applyFont="1" applyFill="1" applyBorder="1" applyAlignment="1">
      <alignment horizontal="center" vertical="center" wrapText="1"/>
    </xf>
    <xf numFmtId="3" fontId="11" fillId="50" borderId="12" xfId="1" applyNumberFormat="1" applyFont="1" applyFill="1" applyBorder="1" applyAlignment="1">
      <alignment horizontal="center" vertical="center" wrapText="1"/>
    </xf>
    <xf numFmtId="3" fontId="11" fillId="50" borderId="52" xfId="1" applyNumberFormat="1" applyFont="1" applyFill="1" applyBorder="1" applyAlignment="1">
      <alignment horizontal="center" vertical="center" wrapText="1"/>
    </xf>
    <xf numFmtId="3" fontId="11" fillId="50" borderId="8" xfId="1" applyNumberFormat="1" applyFont="1" applyFill="1" applyBorder="1" applyAlignment="1">
      <alignment horizontal="center" vertical="center" wrapText="1"/>
    </xf>
    <xf numFmtId="3" fontId="11" fillId="50" borderId="7" xfId="1" applyNumberFormat="1" applyFont="1" applyFill="1" applyBorder="1" applyAlignment="1">
      <alignment horizontal="center" vertical="center" wrapText="1"/>
    </xf>
    <xf numFmtId="3" fontId="303" fillId="50" borderId="9" xfId="1" applyNumberFormat="1" applyFont="1" applyFill="1" applyBorder="1" applyAlignment="1">
      <alignment horizontal="center" vertical="center" wrapText="1"/>
    </xf>
    <xf numFmtId="3" fontId="303" fillId="50" borderId="10" xfId="1" applyNumberFormat="1" applyFont="1" applyFill="1" applyBorder="1" applyAlignment="1">
      <alignment horizontal="center" vertical="center" wrapText="1"/>
    </xf>
    <xf numFmtId="3" fontId="303" fillId="50" borderId="13" xfId="1" applyNumberFormat="1" applyFont="1" applyFill="1" applyBorder="1" applyAlignment="1">
      <alignment horizontal="center" vertical="center" wrapText="1"/>
    </xf>
    <xf numFmtId="3" fontId="303" fillId="50" borderId="14" xfId="1" applyNumberFormat="1" applyFont="1" applyFill="1" applyBorder="1" applyAlignment="1">
      <alignment horizontal="center" vertical="center" wrapText="1"/>
    </xf>
    <xf numFmtId="1" fontId="17" fillId="50" borderId="0" xfId="1" applyNumberFormat="1" applyFont="1" applyFill="1" applyAlignment="1">
      <alignment horizontal="right" vertical="center"/>
    </xf>
    <xf numFmtId="1" fontId="7" fillId="50" borderId="0" xfId="1" applyNumberFormat="1" applyFont="1" applyFill="1" applyAlignment="1">
      <alignment horizontal="center" vertical="center" wrapText="1"/>
    </xf>
    <xf numFmtId="1" fontId="19" fillId="50" borderId="0" xfId="1" applyNumberFormat="1" applyFont="1" applyFill="1" applyAlignment="1">
      <alignment horizontal="center" vertical="center" wrapText="1"/>
    </xf>
    <xf numFmtId="1" fontId="282" fillId="50" borderId="0" xfId="1" applyNumberFormat="1" applyFont="1" applyFill="1" applyAlignment="1">
      <alignment horizontal="center" vertical="center" wrapText="1"/>
    </xf>
    <xf numFmtId="1" fontId="18" fillId="50" borderId="1" xfId="1" applyNumberFormat="1" applyFont="1" applyFill="1" applyBorder="1" applyAlignment="1">
      <alignment horizontal="right" vertical="center"/>
    </xf>
    <xf numFmtId="0" fontId="12" fillId="0" borderId="0" xfId="0" applyFont="1" applyAlignment="1">
      <alignment horizontal="center" vertical="center" wrapText="1" readingOrder="1"/>
    </xf>
    <xf numFmtId="1" fontId="24" fillId="0" borderId="0" xfId="1" applyNumberFormat="1" applyFont="1" applyFill="1" applyAlignment="1">
      <alignment horizontal="right" vertical="center"/>
    </xf>
    <xf numFmtId="1" fontId="20" fillId="0" borderId="0" xfId="1" applyNumberFormat="1" applyFont="1" applyFill="1" applyAlignment="1">
      <alignment horizontal="center" vertical="center"/>
    </xf>
    <xf numFmtId="1" fontId="25" fillId="0" borderId="0" xfId="1" applyNumberFormat="1" applyFont="1" applyFill="1" applyAlignment="1">
      <alignment horizontal="center" vertical="center" wrapText="1"/>
    </xf>
    <xf numFmtId="1" fontId="20" fillId="0" borderId="0" xfId="1" applyNumberFormat="1" applyFont="1" applyFill="1" applyAlignment="1">
      <alignment horizontal="center" vertical="center" wrapText="1"/>
    </xf>
    <xf numFmtId="1" fontId="20" fillId="0" borderId="1" xfId="1" applyNumberFormat="1" applyFont="1" applyFill="1" applyBorder="1" applyAlignment="1">
      <alignment horizontal="right" vertical="center"/>
    </xf>
    <xf numFmtId="0" fontId="27" fillId="0" borderId="2" xfId="0" applyFont="1" applyBorder="1"/>
    <xf numFmtId="3" fontId="18" fillId="0" borderId="2" xfId="1" applyNumberFormat="1" applyFont="1" applyFill="1" applyBorder="1" applyAlignment="1">
      <alignment horizontal="left" vertical="center" wrapText="1"/>
    </xf>
    <xf numFmtId="3" fontId="11" fillId="0" borderId="3" xfId="1" applyNumberFormat="1" applyFont="1" applyBorder="1" applyAlignment="1">
      <alignment horizontal="center" vertical="center" wrapText="1"/>
    </xf>
    <xf numFmtId="3" fontId="11" fillId="0" borderId="4" xfId="1" applyNumberFormat="1" applyFont="1" applyBorder="1" applyAlignment="1">
      <alignment horizontal="center" vertical="center" wrapText="1"/>
    </xf>
    <xf numFmtId="3" fontId="11" fillId="0" borderId="5" xfId="1" applyNumberFormat="1" applyFont="1" applyBorder="1" applyAlignment="1">
      <alignment horizontal="center" vertical="center" wrapText="1"/>
    </xf>
    <xf numFmtId="3" fontId="28" fillId="0" borderId="6" xfId="1" applyNumberFormat="1" applyFont="1" applyFill="1" applyBorder="1" applyAlignment="1">
      <alignment horizontal="center" vertical="center" wrapText="1"/>
    </xf>
    <xf numFmtId="3" fontId="28" fillId="0" borderId="7" xfId="1" applyNumberFormat="1" applyFont="1" applyFill="1" applyBorder="1" applyAlignment="1">
      <alignment horizontal="center" vertical="center" wrapText="1"/>
    </xf>
    <xf numFmtId="0" fontId="14" fillId="0" borderId="0" xfId="0" applyFont="1" applyAlignment="1">
      <alignment horizontal="left" vertical="center" wrapText="1"/>
    </xf>
    <xf numFmtId="49" fontId="18" fillId="0" borderId="0" xfId="1" applyNumberFormat="1" applyFont="1" applyFill="1" applyBorder="1" applyAlignment="1">
      <alignment horizontal="left" vertical="center"/>
    </xf>
    <xf numFmtId="1" fontId="18" fillId="0" borderId="0" xfId="1" quotePrefix="1" applyNumberFormat="1" applyFont="1" applyFill="1" applyAlignment="1">
      <alignment horizontal="left" vertical="center" wrapText="1"/>
    </xf>
    <xf numFmtId="1" fontId="18" fillId="0" borderId="0" xfId="1" applyNumberFormat="1" applyFont="1" applyFill="1" applyAlignment="1">
      <alignment horizontal="left" vertical="center" wrapText="1"/>
    </xf>
    <xf numFmtId="0" fontId="31" fillId="0" borderId="0" xfId="0" applyFont="1" applyAlignment="1">
      <alignment horizontal="center" vertical="center" wrapText="1"/>
    </xf>
    <xf numFmtId="0" fontId="10" fillId="0" borderId="0" xfId="0" applyFont="1" applyAlignment="1">
      <alignment horizontal="left" vertical="center" wrapText="1" readingOrder="1"/>
    </xf>
    <xf numFmtId="0" fontId="12" fillId="0" borderId="0" xfId="0" applyFont="1" applyAlignment="1">
      <alignment horizontal="left" vertical="center" wrapText="1" readingOrder="1"/>
    </xf>
    <xf numFmtId="0" fontId="29" fillId="0" borderId="0" xfId="0" applyFont="1" applyAlignment="1">
      <alignment horizontal="right" vertical="center" wrapText="1"/>
    </xf>
    <xf numFmtId="0" fontId="33" fillId="0" borderId="1" xfId="0" applyFont="1" applyBorder="1" applyAlignment="1">
      <alignment horizontal="right"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Fill="1" applyAlignment="1">
      <alignment horizontal="left" vertical="center" wrapText="1"/>
    </xf>
    <xf numFmtId="1" fontId="35" fillId="0" borderId="0" xfId="1" applyNumberFormat="1" applyFont="1" applyFill="1" applyAlignment="1">
      <alignment horizontal="right" vertical="center"/>
    </xf>
    <xf numFmtId="3" fontId="40" fillId="0" borderId="6" xfId="1" applyNumberFormat="1" applyFont="1" applyFill="1" applyBorder="1" applyAlignment="1">
      <alignment horizontal="center" vertical="center" wrapText="1"/>
    </xf>
    <xf numFmtId="3" fontId="40" fillId="0" borderId="7" xfId="1" applyNumberFormat="1" applyFont="1" applyFill="1" applyBorder="1" applyAlignment="1">
      <alignment horizontal="center" vertical="center" wrapText="1"/>
    </xf>
    <xf numFmtId="3" fontId="40" fillId="0" borderId="9" xfId="1" applyNumberFormat="1" applyFont="1" applyFill="1" applyBorder="1" applyAlignment="1">
      <alignment horizontal="center" vertical="center" wrapText="1"/>
    </xf>
    <xf numFmtId="3" fontId="40" fillId="0" borderId="11" xfId="1" applyNumberFormat="1" applyFont="1" applyFill="1" applyBorder="1" applyAlignment="1">
      <alignment horizontal="center" vertical="center" wrapText="1"/>
    </xf>
    <xf numFmtId="3" fontId="40" fillId="0" borderId="10" xfId="1" applyNumberFormat="1" applyFont="1" applyFill="1" applyBorder="1" applyAlignment="1">
      <alignment horizontal="center" vertical="center" wrapText="1"/>
    </xf>
    <xf numFmtId="3" fontId="40" fillId="0" borderId="13" xfId="1" applyNumberFormat="1" applyFont="1" applyFill="1" applyBorder="1" applyAlignment="1">
      <alignment horizontal="center" vertical="center" wrapText="1"/>
    </xf>
    <xf numFmtId="3" fontId="40" fillId="0" borderId="1" xfId="1" applyNumberFormat="1" applyFont="1" applyFill="1" applyBorder="1" applyAlignment="1">
      <alignment horizontal="center" vertical="center" wrapText="1"/>
    </xf>
    <xf numFmtId="3" fontId="40" fillId="0" borderId="14" xfId="1" applyNumberFormat="1" applyFont="1" applyFill="1" applyBorder="1" applyAlignment="1">
      <alignment horizontal="center" vertical="center" wrapText="1"/>
    </xf>
    <xf numFmtId="3" fontId="40" fillId="0" borderId="6" xfId="1" applyNumberFormat="1" applyFont="1" applyBorder="1" applyAlignment="1">
      <alignment horizontal="center" vertical="center" wrapText="1"/>
    </xf>
    <xf numFmtId="3" fontId="40" fillId="0" borderId="7" xfId="1" applyNumberFormat="1" applyFont="1" applyBorder="1" applyAlignment="1">
      <alignment horizontal="center" vertical="center" wrapText="1"/>
    </xf>
    <xf numFmtId="3" fontId="40" fillId="0" borderId="9" xfId="1" applyNumberFormat="1" applyFont="1" applyBorder="1" applyAlignment="1">
      <alignment horizontal="center" vertical="center" wrapText="1"/>
    </xf>
    <xf numFmtId="3" fontId="40" fillId="0" borderId="10" xfId="1" applyNumberFormat="1" applyFont="1" applyBorder="1" applyAlignment="1">
      <alignment horizontal="center" vertical="center" wrapText="1"/>
    </xf>
    <xf numFmtId="3" fontId="40" fillId="0" borderId="13" xfId="1" applyNumberFormat="1" applyFont="1" applyBorder="1" applyAlignment="1">
      <alignment horizontal="center" vertical="center" wrapText="1"/>
    </xf>
    <xf numFmtId="3" fontId="40" fillId="0" borderId="14" xfId="1" applyNumberFormat="1" applyFont="1" applyBorder="1" applyAlignment="1">
      <alignment horizontal="center" vertical="center" wrapText="1"/>
    </xf>
    <xf numFmtId="3" fontId="40" fillId="0" borderId="8" xfId="1" applyNumberFormat="1" applyFont="1" applyBorder="1" applyAlignment="1">
      <alignment horizontal="center" vertical="center" wrapText="1"/>
    </xf>
    <xf numFmtId="3" fontId="40" fillId="0" borderId="3" xfId="1" applyNumberFormat="1" applyFont="1" applyBorder="1" applyAlignment="1">
      <alignment horizontal="center" vertical="center" wrapText="1"/>
    </xf>
    <xf numFmtId="3" fontId="40" fillId="0" borderId="5" xfId="1" applyNumberFormat="1" applyFont="1" applyBorder="1" applyAlignment="1">
      <alignment horizontal="center" vertical="center" wrapText="1"/>
    </xf>
    <xf numFmtId="3" fontId="40" fillId="0" borderId="11" xfId="1" applyNumberFormat="1" applyFont="1" applyBorder="1" applyAlignment="1">
      <alignment horizontal="center" vertical="center" wrapText="1"/>
    </xf>
    <xf numFmtId="3" fontId="40" fillId="0" borderId="1" xfId="1" applyNumberFormat="1" applyFont="1" applyBorder="1" applyAlignment="1">
      <alignment horizontal="center" vertical="center" wrapText="1"/>
    </xf>
    <xf numFmtId="3" fontId="40" fillId="0" borderId="3" xfId="1" applyNumberFormat="1" applyFont="1" applyFill="1" applyBorder="1" applyAlignment="1">
      <alignment horizontal="center" vertical="center" wrapText="1"/>
    </xf>
    <xf numFmtId="3" fontId="40" fillId="0" borderId="4" xfId="1" applyNumberFormat="1" applyFont="1" applyFill="1" applyBorder="1" applyAlignment="1">
      <alignment horizontal="center" vertical="center" wrapText="1"/>
    </xf>
    <xf numFmtId="3" fontId="40" fillId="0" borderId="5" xfId="1" applyNumberFormat="1" applyFont="1" applyFill="1" applyBorder="1" applyAlignment="1">
      <alignment horizontal="center" vertical="center" wrapText="1"/>
    </xf>
    <xf numFmtId="0" fontId="11" fillId="0" borderId="2" xfId="2" applyFont="1" applyBorder="1" applyAlignment="1">
      <alignment horizontal="center" vertical="center"/>
    </xf>
    <xf numFmtId="3" fontId="11" fillId="0" borderId="2" xfId="3" applyNumberFormat="1" applyFont="1" applyFill="1" applyBorder="1" applyAlignment="1">
      <alignment horizontal="center" vertical="center" wrapText="1"/>
    </xf>
    <xf numFmtId="0" fontId="9" fillId="0" borderId="2" xfId="4" applyFont="1" applyBorder="1" applyAlignment="1">
      <alignment horizontal="center" vertical="center" wrapText="1"/>
    </xf>
    <xf numFmtId="3" fontId="28" fillId="0" borderId="3" xfId="1" applyNumberFormat="1" applyFont="1" applyFill="1" applyBorder="1" applyAlignment="1">
      <alignment horizontal="center" vertical="center" wrapText="1"/>
    </xf>
    <xf numFmtId="3" fontId="28" fillId="0" borderId="5" xfId="1" applyNumberFormat="1" applyFont="1" applyFill="1" applyBorder="1" applyAlignment="1">
      <alignment horizontal="center" vertical="center" wrapText="1"/>
    </xf>
    <xf numFmtId="3" fontId="40" fillId="0" borderId="2" xfId="1" applyNumberFormat="1" applyFont="1" applyFill="1" applyBorder="1" applyAlignment="1">
      <alignment horizontal="center" vertical="center" wrapText="1"/>
    </xf>
    <xf numFmtId="3" fontId="11" fillId="0" borderId="1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 fontId="11" fillId="0" borderId="0" xfId="1" applyNumberFormat="1" applyFont="1" applyFill="1" applyAlignment="1">
      <alignment horizontal="left" vertical="center" wrapText="1"/>
    </xf>
    <xf numFmtId="1" fontId="11" fillId="0" borderId="12" xfId="1" applyNumberFormat="1" applyFont="1" applyFill="1" applyBorder="1" applyAlignment="1">
      <alignment horizontal="center" vertical="center" wrapText="1"/>
    </xf>
    <xf numFmtId="1" fontId="18" fillId="0" borderId="0" xfId="1" applyNumberFormat="1" applyFont="1" applyFill="1" applyBorder="1" applyAlignment="1">
      <alignment horizontal="left" vertical="center" wrapText="1"/>
    </xf>
    <xf numFmtId="0" fontId="57" fillId="0" borderId="6" xfId="22" applyFont="1" applyBorder="1" applyAlignment="1">
      <alignment horizontal="center" vertical="center" wrapText="1" readingOrder="1"/>
    </xf>
    <xf numFmtId="0" fontId="57" fillId="0" borderId="7" xfId="22" applyFont="1" applyBorder="1" applyAlignment="1">
      <alignment horizontal="center" vertical="center" wrapText="1" readingOrder="1"/>
    </xf>
    <xf numFmtId="0" fontId="57" fillId="0" borderId="2" xfId="22" applyFont="1" applyBorder="1" applyAlignment="1">
      <alignment horizontal="center" vertical="center" wrapText="1" readingOrder="1"/>
    </xf>
    <xf numFmtId="0" fontId="53" fillId="0" borderId="0" xfId="22" applyFont="1" applyAlignment="1">
      <alignment horizontal="center" vertical="center" wrapText="1" readingOrder="1"/>
    </xf>
    <xf numFmtId="0" fontId="12" fillId="0" borderId="0" xfId="22" applyFont="1" applyAlignment="1">
      <alignment horizontal="center" vertical="center" wrapText="1" readingOrder="1"/>
    </xf>
    <xf numFmtId="0" fontId="56" fillId="0" borderId="0" xfId="22" applyFont="1" applyAlignment="1">
      <alignment horizontal="right" vertical="center" wrapText="1" readingOrder="1"/>
    </xf>
    <xf numFmtId="0" fontId="12" fillId="0" borderId="1" xfId="22" applyFont="1" applyBorder="1" applyAlignment="1">
      <alignment horizontal="right" vertical="center" wrapText="1" readingOrder="1"/>
    </xf>
    <xf numFmtId="0" fontId="57" fillId="0" borderId="3" xfId="22" applyFont="1" applyBorder="1" applyAlignment="1">
      <alignment horizontal="center" vertical="center" wrapText="1" readingOrder="1"/>
    </xf>
    <xf numFmtId="0" fontId="57" fillId="0" borderId="4" xfId="22" applyFont="1" applyBorder="1" applyAlignment="1">
      <alignment horizontal="center" vertical="center" wrapText="1" readingOrder="1"/>
    </xf>
    <xf numFmtId="0" fontId="57" fillId="0" borderId="5" xfId="22" applyFont="1" applyBorder="1" applyAlignment="1">
      <alignment horizontal="center" vertical="center" wrapText="1" readingOrder="1"/>
    </xf>
    <xf numFmtId="0" fontId="57" fillId="0" borderId="8" xfId="22" applyFont="1" applyBorder="1" applyAlignment="1">
      <alignment horizontal="center" vertical="center" wrapText="1" readingOrder="1"/>
    </xf>
    <xf numFmtId="0" fontId="54" fillId="0" borderId="2" xfId="22" applyFont="1" applyBorder="1" applyAlignment="1">
      <alignment horizontal="center" vertical="center" wrapText="1"/>
    </xf>
    <xf numFmtId="0" fontId="59" fillId="0" borderId="1" xfId="22" applyFont="1" applyBorder="1" applyAlignment="1">
      <alignment horizontal="right" vertical="center" wrapText="1" readingOrder="1"/>
    </xf>
    <xf numFmtId="49" fontId="54" fillId="0" borderId="2" xfId="22" applyNumberFormat="1" applyFont="1" applyBorder="1" applyAlignment="1">
      <alignment horizontal="center" vertical="center" wrapText="1"/>
    </xf>
    <xf numFmtId="0" fontId="54" fillId="0" borderId="0" xfId="22" applyFont="1" applyAlignment="1">
      <alignment horizontal="left" vertical="center" wrapText="1" readingOrder="1"/>
    </xf>
    <xf numFmtId="0" fontId="12" fillId="0" borderId="0" xfId="22" applyFont="1" applyAlignment="1">
      <alignment horizontal="left" vertical="center" wrapText="1" readingOrder="1"/>
    </xf>
    <xf numFmtId="0" fontId="61" fillId="0" borderId="0" xfId="22" applyFont="1" applyAlignment="1">
      <alignment horizontal="right" vertical="center" wrapText="1" readingOrder="1"/>
    </xf>
    <xf numFmtId="0" fontId="27" fillId="0" borderId="2" xfId="11" applyFont="1" applyBorder="1" applyAlignment="1">
      <alignment horizontal="center" vertical="center" wrapText="1"/>
    </xf>
    <xf numFmtId="1" fontId="38" fillId="0" borderId="0" xfId="1" applyNumberFormat="1" applyFont="1" applyFill="1" applyAlignment="1">
      <alignment horizontal="center" vertical="center" wrapText="1"/>
    </xf>
    <xf numFmtId="1" fontId="38" fillId="0" borderId="1" xfId="1" applyNumberFormat="1" applyFont="1" applyFill="1" applyBorder="1" applyAlignment="1">
      <alignment horizontal="right" vertical="center"/>
    </xf>
    <xf numFmtId="49" fontId="11" fillId="0" borderId="2" xfId="1" applyNumberFormat="1" applyFont="1" applyBorder="1" applyAlignment="1">
      <alignment horizontal="center" vertical="center" wrapText="1"/>
    </xf>
    <xf numFmtId="0" fontId="68" fillId="0" borderId="0" xfId="22" applyFont="1" applyAlignment="1">
      <alignment horizontal="center" vertical="center" wrapText="1" readingOrder="1"/>
    </xf>
  </cellXfs>
  <cellStyles count="4295">
    <cellStyle name="_x0001_" xfId="25"/>
    <cellStyle name="          _x000a__x000a_shell=progman.exe_x000a__x000a_m" xfId="26"/>
    <cellStyle name="          _x000d__x000a_shell=progman.exe_x000d__x000a_m" xfId="27"/>
    <cellStyle name="          _x005f_x000d__x005f_x000a_shell=progman.exe_x005f_x000d__x005f_x000a_m" xfId="28"/>
    <cellStyle name="_x000a__x000a_JournalTemplate=C:\COMFO\CTALK\JOURSTD.TPL_x000a__x000a_LbStateAddress=3 3 0 251 1 89 2 311_x000a__x000a_LbStateJou" xfId="29"/>
    <cellStyle name="_x000d__x000a_JournalTemplate=C:\COMFO\CTALK\JOURSTD.TPL_x000d__x000a_LbStateAddress=3 3 0 251 1 89 2 311_x000d__x000a_LbStateJou" xfId="30"/>
    <cellStyle name="_x000d__x000a_JournalTemplate=C:\COMFO\CTALK\JOURSTD.TPL_x000d__x000a_LbStateAddress=3 3 0 251 1 89 2 311_x000d__x000a_LbStateJou 2" xfId="4265"/>
    <cellStyle name="_x000d__x000a_JournalTemplate=C:\COMFO\CTALK\JOURSTD.TPL_x000d__x000a_LbStateAddress=3 3 0 251 1 89 2 311_x000d__x000a_LbStateJou 3" xfId="4286"/>
    <cellStyle name="_x000d__x000a_JournalTemplate=C:\COMFO\CTALK\JOURSTD.TPL_x000d__x000a_LbStateAddress=3 3 0 251 1 89 2 311_x000d__x000a_LbStateJou_2_Mau Bieu De an 30a Nam Po (16-6-2014)" xfId="4290"/>
    <cellStyle name="#,##0" xfId="31"/>
    <cellStyle name="#,##0 2" xfId="32"/>
    <cellStyle name="." xfId="33"/>
    <cellStyle name=". 2" xfId="34"/>
    <cellStyle name=". 3" xfId="35"/>
    <cellStyle name=".d©y" xfId="36"/>
    <cellStyle name="??" xfId="37"/>
    <cellStyle name="?? [0.00]_ Att. 1- Cover" xfId="38"/>
    <cellStyle name="?? [0]" xfId="39"/>
    <cellStyle name="?? [0] 2" xfId="40"/>
    <cellStyle name="?? 2" xfId="41"/>
    <cellStyle name="?? 3" xfId="42"/>
    <cellStyle name="?? 4" xfId="43"/>
    <cellStyle name="?? 5" xfId="44"/>
    <cellStyle name="?? 6" xfId="45"/>
    <cellStyle name="?? 7" xfId="46"/>
    <cellStyle name="?_x001d_??%U©÷u&amp;H©÷9_x0008_? s_x000a__x0007__x0001__x0001_" xfId="47"/>
    <cellStyle name="?_x001d_??%U©÷u&amp;H©÷9_x0008_? s_x000a__x0007__x0001__x0001_ 10" xfId="48"/>
    <cellStyle name="?_x001d_??%U©÷u&amp;H©÷9_x0008_? s_x000a__x0007__x0001__x0001_ 11" xfId="49"/>
    <cellStyle name="?_x001d_??%U©÷u&amp;H©÷9_x0008_? s_x000a__x0007__x0001__x0001_ 12" xfId="50"/>
    <cellStyle name="?_x001d_??%U©÷u&amp;H©÷9_x0008_? s_x000a__x0007__x0001__x0001_ 13" xfId="51"/>
    <cellStyle name="?_x001d_??%U©÷u&amp;H©÷9_x0008_? s_x000a__x0007__x0001__x0001_ 14" xfId="52"/>
    <cellStyle name="?_x001d_??%U©÷u&amp;H©÷9_x0008_? s_x000a__x0007__x0001__x0001_ 15" xfId="53"/>
    <cellStyle name="?_x001d_??%U©÷u&amp;H©÷9_x0008_? s_x000a__x0007__x0001__x0001_ 2" xfId="54"/>
    <cellStyle name="?_x001d_??%U©÷u&amp;H©÷9_x0008_? s_x000a__x0007__x0001__x0001_ 3" xfId="55"/>
    <cellStyle name="?_x001d_??%U©÷u&amp;H©÷9_x0008_? s_x000a__x0007__x0001__x0001_ 4" xfId="56"/>
    <cellStyle name="?_x001d_??%U©÷u&amp;H©÷9_x0008_? s_x000a__x0007__x0001__x0001_ 5" xfId="57"/>
    <cellStyle name="?_x001d_??%U©÷u&amp;H©÷9_x0008_? s_x000a__x0007__x0001__x0001_ 6" xfId="58"/>
    <cellStyle name="?_x001d_??%U©÷u&amp;H©÷9_x0008_? s_x000a__x0007__x0001__x0001_ 7" xfId="59"/>
    <cellStyle name="?_x001d_??%U©÷u&amp;H©÷9_x0008_? s_x000a__x0007__x0001__x0001_ 8" xfId="60"/>
    <cellStyle name="?_x001d_??%U©÷u&amp;H©÷9_x0008_? s_x000a__x0007__x0001__x0001_ 9" xfId="61"/>
    <cellStyle name="???? [0.00]_      " xfId="62"/>
    <cellStyle name="??????" xfId="63"/>
    <cellStyle name="????_      " xfId="64"/>
    <cellStyle name="???[0]_?? DI" xfId="65"/>
    <cellStyle name="???_?? DI" xfId="66"/>
    <cellStyle name="??[0]_BRE" xfId="67"/>
    <cellStyle name="??_      " xfId="68"/>
    <cellStyle name="??A? [0]_laroux_1_¢¬???¢â? " xfId="69"/>
    <cellStyle name="??A?_laroux_1_¢¬???¢â? " xfId="70"/>
    <cellStyle name="?_x005f_x001d_??%U©÷u&amp;H©÷9_x005f_x0008_? s_x005f_x000a__x005f_x0007__x005f_x0001__x005f_x0001_" xfId="71"/>
    <cellStyle name="?_x005f_x001d_??%U©÷u&amp;H©÷9_x005f_x0008_?_x005f_x0009_s_x005f_x000a__x005f_x0007__x005f_x0001__x005f_x0001_" xfId="72"/>
    <cellStyle name="?_x005f_x005f_x005f_x001d_??%U©÷u&amp;H©÷9_x005f_x005f_x005f_x0008_? s_x005f_x005f_x005f_x000a__x005f_x005f_x005f_x0007__x005f_x005f_x005f_x0001__x005f_x005f_x005f_x0001_" xfId="73"/>
    <cellStyle name="?¡±¢¥?_?¨ù??¢´¢¥_¢¬???¢â? " xfId="74"/>
    <cellStyle name="?ðÇ%U?&amp;H?_x0008_?s_x000a__x0007__x0001__x0001_" xfId="75"/>
    <cellStyle name="?ðÇ%U?&amp;H?_x0008_?s_x000a__x0007__x0001__x0001_ 10" xfId="76"/>
    <cellStyle name="?ðÇ%U?&amp;H?_x0008_?s_x000a__x0007__x0001__x0001_ 11" xfId="77"/>
    <cellStyle name="?ðÇ%U?&amp;H?_x0008_?s_x000a__x0007__x0001__x0001_ 12" xfId="78"/>
    <cellStyle name="?ðÇ%U?&amp;H?_x0008_?s_x000a__x0007__x0001__x0001_ 13" xfId="79"/>
    <cellStyle name="?ðÇ%U?&amp;H?_x0008_?s_x000a__x0007__x0001__x0001_ 14" xfId="80"/>
    <cellStyle name="?ðÇ%U?&amp;H?_x0008_?s_x000a__x0007__x0001__x0001_ 15" xfId="81"/>
    <cellStyle name="?ðÇ%U?&amp;H?_x0008_?s_x000a__x0007__x0001__x0001_ 2" xfId="82"/>
    <cellStyle name="?ðÇ%U?&amp;H?_x0008_?s_x000a__x0007__x0001__x0001_ 3" xfId="83"/>
    <cellStyle name="?ðÇ%U?&amp;H?_x0008_?s_x000a__x0007__x0001__x0001_ 4" xfId="84"/>
    <cellStyle name="?ðÇ%U?&amp;H?_x0008_?s_x000a__x0007__x0001__x0001_ 5" xfId="85"/>
    <cellStyle name="?ðÇ%U?&amp;H?_x0008_?s_x000a__x0007__x0001__x0001_ 6" xfId="86"/>
    <cellStyle name="?ðÇ%U?&amp;H?_x0008_?s_x000a__x0007__x0001__x0001_ 7" xfId="87"/>
    <cellStyle name="?ðÇ%U?&amp;H?_x0008_?s_x000a__x0007__x0001__x0001_ 8" xfId="88"/>
    <cellStyle name="?ðÇ%U?&amp;H?_x0008_?s_x000a__x0007__x0001__x0001_ 9" xfId="89"/>
    <cellStyle name="?ðÇ%U?&amp;H?_x005f_x0008_?s_x005f_x000a__x005f_x0007__x005f_x0001__x005f_x0001_" xfId="90"/>
    <cellStyle name="@ET_Style?.font5" xfId="91"/>
    <cellStyle name="[0]_Chi phÝ kh¸c_V" xfId="92"/>
    <cellStyle name="_!1 1 bao cao giao KH ve HTCMT vung TNB   12-12-2011" xfId="93"/>
    <cellStyle name="_x0001__!1 1 bao cao giao KH ve HTCMT vung TNB   12-12-2011" xfId="94"/>
    <cellStyle name="_1 TONG HOP - CA NA" xfId="95"/>
    <cellStyle name="_123_DONG_THANH_Moi" xfId="96"/>
    <cellStyle name="_123_DONG_THANH_Moi_!1 1 bao cao giao KH ve HTCMT vung TNB   12-12-2011" xfId="97"/>
    <cellStyle name="_123_DONG_THANH_Moi_KH TPCP vung TNB (03-1-2012)" xfId="98"/>
    <cellStyle name="_Bang Chi tieu (2)" xfId="99"/>
    <cellStyle name="_BAO GIA NGAY 24-10-08 (co dam)" xfId="100"/>
    <cellStyle name="_BC  NAM 2007" xfId="101"/>
    <cellStyle name="_BC CV 6403 BKHĐT" xfId="102"/>
    <cellStyle name="_BC thuc hien KH 2009" xfId="103"/>
    <cellStyle name="_BC thuc hien KH 2009_15_10_2013 BC nhu cau von doi ung ODA (2014-2016) ngay 15102013 Sua" xfId="104"/>
    <cellStyle name="_BC thuc hien KH 2009_BC nhu cau von doi ung ODA nganh NN (BKH)" xfId="105"/>
    <cellStyle name="_BC thuc hien KH 2009_BC nhu cau von doi ung ODA nganh NN (BKH)_05-12  KH trung han 2016-2020 - Liem Thinh edited" xfId="106"/>
    <cellStyle name="_BC thuc hien KH 2009_BC nhu cau von doi ung ODA nganh NN (BKH)_Copy of 05-12  KH trung han 2016-2020 - Liem Thinh edited (1)" xfId="107"/>
    <cellStyle name="_BC thuc hien KH 2009_BC Tai co cau (bieu TH)" xfId="108"/>
    <cellStyle name="_BC thuc hien KH 2009_BC Tai co cau (bieu TH)_05-12  KH trung han 2016-2020 - Liem Thinh edited" xfId="109"/>
    <cellStyle name="_BC thuc hien KH 2009_BC Tai co cau (bieu TH)_Copy of 05-12  KH trung han 2016-2020 - Liem Thinh edited (1)" xfId="110"/>
    <cellStyle name="_BC thuc hien KH 2009_DK 2014-2015 final" xfId="111"/>
    <cellStyle name="_BC thuc hien KH 2009_DK 2014-2015 final_05-12  KH trung han 2016-2020 - Liem Thinh edited" xfId="112"/>
    <cellStyle name="_BC thuc hien KH 2009_DK 2014-2015 final_Copy of 05-12  KH trung han 2016-2020 - Liem Thinh edited (1)" xfId="113"/>
    <cellStyle name="_BC thuc hien KH 2009_DK 2014-2015 new" xfId="114"/>
    <cellStyle name="_BC thuc hien KH 2009_DK 2014-2015 new_05-12  KH trung han 2016-2020 - Liem Thinh edited" xfId="115"/>
    <cellStyle name="_BC thuc hien KH 2009_DK 2014-2015 new_Copy of 05-12  KH trung han 2016-2020 - Liem Thinh edited (1)" xfId="116"/>
    <cellStyle name="_BC thuc hien KH 2009_DK KH CBDT 2014 11-11-2013" xfId="117"/>
    <cellStyle name="_BC thuc hien KH 2009_DK KH CBDT 2014 11-11-2013(1)" xfId="118"/>
    <cellStyle name="_BC thuc hien KH 2009_DK KH CBDT 2014 11-11-2013(1)_05-12  KH trung han 2016-2020 - Liem Thinh edited" xfId="119"/>
    <cellStyle name="_BC thuc hien KH 2009_DK KH CBDT 2014 11-11-2013(1)_Copy of 05-12  KH trung han 2016-2020 - Liem Thinh edited (1)" xfId="120"/>
    <cellStyle name="_BC thuc hien KH 2009_DK KH CBDT 2014 11-11-2013_05-12  KH trung han 2016-2020 - Liem Thinh edited" xfId="121"/>
    <cellStyle name="_BC thuc hien KH 2009_DK KH CBDT 2014 11-11-2013_Copy of 05-12  KH trung han 2016-2020 - Liem Thinh edited (1)" xfId="122"/>
    <cellStyle name="_BC thuc hien KH 2009_KH 2011-2015" xfId="123"/>
    <cellStyle name="_BC thuc hien KH 2009_tai co cau dau tu (tong hop)1" xfId="124"/>
    <cellStyle name="_BEN TRE" xfId="125"/>
    <cellStyle name="_Bieu mau cong trinh khoi cong moi 3-4" xfId="126"/>
    <cellStyle name="_Bieu Tay Nam Bo 25-11" xfId="127"/>
    <cellStyle name="_Bieu3ODA" xfId="128"/>
    <cellStyle name="_Bieu3ODA_1" xfId="129"/>
    <cellStyle name="_Bieu4HTMT" xfId="130"/>
    <cellStyle name="_Bieu4HTMT_!1 1 bao cao giao KH ve HTCMT vung TNB   12-12-2011" xfId="131"/>
    <cellStyle name="_Bieu4HTMT_KH TPCP vung TNB (03-1-2012)" xfId="132"/>
    <cellStyle name="_Book1" xfId="133"/>
    <cellStyle name="_Book1 2" xfId="134"/>
    <cellStyle name="_Book1_!1 1 bao cao giao KH ve HTCMT vung TNB   12-12-2011" xfId="135"/>
    <cellStyle name="_Book1_1" xfId="136"/>
    <cellStyle name="_Book1_BC-QT-WB-dthao" xfId="137"/>
    <cellStyle name="_Book1_BC-QT-WB-dthao_05-12  KH trung han 2016-2020 - Liem Thinh edited" xfId="138"/>
    <cellStyle name="_Book1_BC-QT-WB-dthao_Copy of 05-12  KH trung han 2016-2020 - Liem Thinh edited (1)" xfId="139"/>
    <cellStyle name="_Book1_BC-QT-WB-dthao_KH TPCP 2016-2020 (tong hop)" xfId="140"/>
    <cellStyle name="_Book1_Bieu3ODA" xfId="141"/>
    <cellStyle name="_Book1_Bieu4HTMT" xfId="142"/>
    <cellStyle name="_Book1_Bieu4HTMT_!1 1 bao cao giao KH ve HTCMT vung TNB   12-12-2011" xfId="143"/>
    <cellStyle name="_Book1_Bieu4HTMT_KH TPCP vung TNB (03-1-2012)" xfId="144"/>
    <cellStyle name="_Book1_bo sung von KCH nam 2010 va Du an tre kho khan" xfId="145"/>
    <cellStyle name="_Book1_bo sung von KCH nam 2010 va Du an tre kho khan_!1 1 bao cao giao KH ve HTCMT vung TNB   12-12-2011" xfId="146"/>
    <cellStyle name="_Book1_bo sung von KCH nam 2010 va Du an tre kho khan_KH TPCP vung TNB (03-1-2012)" xfId="147"/>
    <cellStyle name="_Book1_cong hang rao" xfId="148"/>
    <cellStyle name="_Book1_cong hang rao_!1 1 bao cao giao KH ve HTCMT vung TNB   12-12-2011" xfId="149"/>
    <cellStyle name="_Book1_cong hang rao_KH TPCP vung TNB (03-1-2012)" xfId="150"/>
    <cellStyle name="_Book1_danh muc chuan bi dau tu 2011 ngay 07-6-2011" xfId="151"/>
    <cellStyle name="_Book1_danh muc chuan bi dau tu 2011 ngay 07-6-2011_!1 1 bao cao giao KH ve HTCMT vung TNB   12-12-2011" xfId="152"/>
    <cellStyle name="_Book1_danh muc chuan bi dau tu 2011 ngay 07-6-2011_KH TPCP vung TNB (03-1-2012)" xfId="153"/>
    <cellStyle name="_Book1_Danh muc pbo nguon von XSKT, XDCB nam 2009 chuyen qua nam 2010" xfId="154"/>
    <cellStyle name="_Book1_Danh muc pbo nguon von XSKT, XDCB nam 2009 chuyen qua nam 2010_!1 1 bao cao giao KH ve HTCMT vung TNB   12-12-2011" xfId="155"/>
    <cellStyle name="_Book1_Danh muc pbo nguon von XSKT, XDCB nam 2009 chuyen qua nam 2010_KH TPCP vung TNB (03-1-2012)" xfId="156"/>
    <cellStyle name="_Book1_dieu chinh KH 2011 ngay 26-5-2011111" xfId="157"/>
    <cellStyle name="_Book1_dieu chinh KH 2011 ngay 26-5-2011111_!1 1 bao cao giao KH ve HTCMT vung TNB   12-12-2011" xfId="158"/>
    <cellStyle name="_Book1_dieu chinh KH 2011 ngay 26-5-2011111_KH TPCP vung TNB (03-1-2012)" xfId="159"/>
    <cellStyle name="_Book1_DS KCH PHAN BO VON NSDP NAM 2010" xfId="160"/>
    <cellStyle name="_Book1_DS KCH PHAN BO VON NSDP NAM 2010_!1 1 bao cao giao KH ve HTCMT vung TNB   12-12-2011" xfId="161"/>
    <cellStyle name="_Book1_DS KCH PHAN BO VON NSDP NAM 2010_KH TPCP vung TNB (03-1-2012)" xfId="162"/>
    <cellStyle name="_Book1_giao KH 2011 ngay 10-12-2010" xfId="163"/>
    <cellStyle name="_Book1_giao KH 2011 ngay 10-12-2010_!1 1 bao cao giao KH ve HTCMT vung TNB   12-12-2011" xfId="164"/>
    <cellStyle name="_Book1_giao KH 2011 ngay 10-12-2010_KH TPCP vung TNB (03-1-2012)" xfId="165"/>
    <cellStyle name="_Book1_IN" xfId="166"/>
    <cellStyle name="_Book1_kien giang 2" xfId="167"/>
    <cellStyle name="_Book1_Kh ql62 (2010) 11-09" xfId="168"/>
    <cellStyle name="_Book1_KH TPCP vung TNB (03-1-2012)" xfId="169"/>
    <cellStyle name="_Book1_Khung 2012" xfId="170"/>
    <cellStyle name="_Book1_phu luc tong ket tinh hinh TH giai doan 03-10 (ngay 30)" xfId="171"/>
    <cellStyle name="_Book1_phu luc tong ket tinh hinh TH giai doan 03-10 (ngay 30)_!1 1 bao cao giao KH ve HTCMT vung TNB   12-12-2011" xfId="172"/>
    <cellStyle name="_Book1_phu luc tong ket tinh hinh TH giai doan 03-10 (ngay 30)_KH TPCP vung TNB (03-1-2012)" xfId="173"/>
    <cellStyle name="_C.cong+B.luong-Sanluong" xfId="174"/>
    <cellStyle name="_cong hang rao" xfId="175"/>
    <cellStyle name="_dien chieu sang" xfId="176"/>
    <cellStyle name="_DK KH 2009" xfId="177"/>
    <cellStyle name="_DK KH 2009_15_10_2013 BC nhu cau von doi ung ODA (2014-2016) ngay 15102013 Sua" xfId="178"/>
    <cellStyle name="_DK KH 2009_BC nhu cau von doi ung ODA nganh NN (BKH)" xfId="179"/>
    <cellStyle name="_DK KH 2009_BC nhu cau von doi ung ODA nganh NN (BKH)_05-12  KH trung han 2016-2020 - Liem Thinh edited" xfId="180"/>
    <cellStyle name="_DK KH 2009_BC nhu cau von doi ung ODA nganh NN (BKH)_Copy of 05-12  KH trung han 2016-2020 - Liem Thinh edited (1)" xfId="181"/>
    <cellStyle name="_DK KH 2009_BC Tai co cau (bieu TH)" xfId="182"/>
    <cellStyle name="_DK KH 2009_BC Tai co cau (bieu TH)_05-12  KH trung han 2016-2020 - Liem Thinh edited" xfId="183"/>
    <cellStyle name="_DK KH 2009_BC Tai co cau (bieu TH)_Copy of 05-12  KH trung han 2016-2020 - Liem Thinh edited (1)" xfId="184"/>
    <cellStyle name="_DK KH 2009_DK 2014-2015 final" xfId="185"/>
    <cellStyle name="_DK KH 2009_DK 2014-2015 final_05-12  KH trung han 2016-2020 - Liem Thinh edited" xfId="186"/>
    <cellStyle name="_DK KH 2009_DK 2014-2015 final_Copy of 05-12  KH trung han 2016-2020 - Liem Thinh edited (1)" xfId="187"/>
    <cellStyle name="_DK KH 2009_DK 2014-2015 new" xfId="188"/>
    <cellStyle name="_DK KH 2009_DK 2014-2015 new_05-12  KH trung han 2016-2020 - Liem Thinh edited" xfId="189"/>
    <cellStyle name="_DK KH 2009_DK 2014-2015 new_Copy of 05-12  KH trung han 2016-2020 - Liem Thinh edited (1)" xfId="190"/>
    <cellStyle name="_DK KH 2009_DK KH CBDT 2014 11-11-2013" xfId="191"/>
    <cellStyle name="_DK KH 2009_DK KH CBDT 2014 11-11-2013(1)" xfId="192"/>
    <cellStyle name="_DK KH 2009_DK KH CBDT 2014 11-11-2013(1)_05-12  KH trung han 2016-2020 - Liem Thinh edited" xfId="193"/>
    <cellStyle name="_DK KH 2009_DK KH CBDT 2014 11-11-2013(1)_Copy of 05-12  KH trung han 2016-2020 - Liem Thinh edited (1)" xfId="194"/>
    <cellStyle name="_DK KH 2009_DK KH CBDT 2014 11-11-2013_05-12  KH trung han 2016-2020 - Liem Thinh edited" xfId="195"/>
    <cellStyle name="_DK KH 2009_DK KH CBDT 2014 11-11-2013_Copy of 05-12  KH trung han 2016-2020 - Liem Thinh edited (1)" xfId="196"/>
    <cellStyle name="_DK KH 2009_KH 2011-2015" xfId="197"/>
    <cellStyle name="_DK KH 2009_tai co cau dau tu (tong hop)1" xfId="198"/>
    <cellStyle name="_DK KH 2010" xfId="199"/>
    <cellStyle name="_DK KH 2010 (BKH)" xfId="200"/>
    <cellStyle name="_DK KH 2010_15_10_2013 BC nhu cau von doi ung ODA (2014-2016) ngay 15102013 Sua" xfId="201"/>
    <cellStyle name="_DK KH 2010_BC nhu cau von doi ung ODA nganh NN (BKH)" xfId="202"/>
    <cellStyle name="_DK KH 2010_BC nhu cau von doi ung ODA nganh NN (BKH)_05-12  KH trung han 2016-2020 - Liem Thinh edited" xfId="203"/>
    <cellStyle name="_DK KH 2010_BC nhu cau von doi ung ODA nganh NN (BKH)_Copy of 05-12  KH trung han 2016-2020 - Liem Thinh edited (1)" xfId="204"/>
    <cellStyle name="_DK KH 2010_BC Tai co cau (bieu TH)" xfId="205"/>
    <cellStyle name="_DK KH 2010_BC Tai co cau (bieu TH)_05-12  KH trung han 2016-2020 - Liem Thinh edited" xfId="206"/>
    <cellStyle name="_DK KH 2010_BC Tai co cau (bieu TH)_Copy of 05-12  KH trung han 2016-2020 - Liem Thinh edited (1)" xfId="207"/>
    <cellStyle name="_DK KH 2010_DK 2014-2015 final" xfId="208"/>
    <cellStyle name="_DK KH 2010_DK 2014-2015 final_05-12  KH trung han 2016-2020 - Liem Thinh edited" xfId="209"/>
    <cellStyle name="_DK KH 2010_DK 2014-2015 final_Copy of 05-12  KH trung han 2016-2020 - Liem Thinh edited (1)" xfId="210"/>
    <cellStyle name="_DK KH 2010_DK 2014-2015 new" xfId="211"/>
    <cellStyle name="_DK KH 2010_DK 2014-2015 new_05-12  KH trung han 2016-2020 - Liem Thinh edited" xfId="212"/>
    <cellStyle name="_DK KH 2010_DK 2014-2015 new_Copy of 05-12  KH trung han 2016-2020 - Liem Thinh edited (1)" xfId="213"/>
    <cellStyle name="_DK KH 2010_DK KH CBDT 2014 11-11-2013" xfId="214"/>
    <cellStyle name="_DK KH 2010_DK KH CBDT 2014 11-11-2013(1)" xfId="215"/>
    <cellStyle name="_DK KH 2010_DK KH CBDT 2014 11-11-2013(1)_05-12  KH trung han 2016-2020 - Liem Thinh edited" xfId="216"/>
    <cellStyle name="_DK KH 2010_DK KH CBDT 2014 11-11-2013(1)_Copy of 05-12  KH trung han 2016-2020 - Liem Thinh edited (1)" xfId="217"/>
    <cellStyle name="_DK KH 2010_DK KH CBDT 2014 11-11-2013_05-12  KH trung han 2016-2020 - Liem Thinh edited" xfId="218"/>
    <cellStyle name="_DK KH 2010_DK KH CBDT 2014 11-11-2013_Copy of 05-12  KH trung han 2016-2020 - Liem Thinh edited (1)" xfId="219"/>
    <cellStyle name="_DK KH 2010_KH 2011-2015" xfId="220"/>
    <cellStyle name="_DK KH 2010_tai co cau dau tu (tong hop)1" xfId="221"/>
    <cellStyle name="_DK TPCP 2010" xfId="222"/>
    <cellStyle name="_DO-D1500-KHONG CO TRONG DT" xfId="223"/>
    <cellStyle name="_Dong Thap" xfId="224"/>
    <cellStyle name="_Duyet TK thay đôi" xfId="225"/>
    <cellStyle name="_Duyet TK thay đôi_!1 1 bao cao giao KH ve HTCMT vung TNB   12-12-2011" xfId="226"/>
    <cellStyle name="_Duyet TK thay đôi_Bieu4HTMT" xfId="227"/>
    <cellStyle name="_Duyet TK thay đôi_Bieu4HTMT_!1 1 bao cao giao KH ve HTCMT vung TNB   12-12-2011" xfId="228"/>
    <cellStyle name="_Duyet TK thay đôi_Bieu4HTMT_KH TPCP vung TNB (03-1-2012)" xfId="229"/>
    <cellStyle name="_Duyet TK thay đôi_KH TPCP vung TNB (03-1-2012)" xfId="230"/>
    <cellStyle name="_GOITHAUSO2" xfId="231"/>
    <cellStyle name="_GOITHAUSO3" xfId="232"/>
    <cellStyle name="_GOITHAUSO4" xfId="233"/>
    <cellStyle name="_GTGT 2003" xfId="234"/>
    <cellStyle name="_Gui VU KH 5-5-09" xfId="235"/>
    <cellStyle name="_Gui VU KH 5-5-09_05-12  KH trung han 2016-2020 - Liem Thinh edited" xfId="236"/>
    <cellStyle name="_Gui VU KH 5-5-09_Copy of 05-12  KH trung han 2016-2020 - Liem Thinh edited (1)" xfId="237"/>
    <cellStyle name="_Gui VU KH 5-5-09_KH TPCP 2016-2020 (tong hop)" xfId="238"/>
    <cellStyle name="_HaHoa_TDT_DienCSang" xfId="239"/>
    <cellStyle name="_HaHoa19-5-07" xfId="240"/>
    <cellStyle name="_IN" xfId="241"/>
    <cellStyle name="_IN_!1 1 bao cao giao KH ve HTCMT vung TNB   12-12-2011" xfId="242"/>
    <cellStyle name="_IN_KH TPCP vung TNB (03-1-2012)" xfId="243"/>
    <cellStyle name="_KE KHAI THUE GTGT 2004" xfId="244"/>
    <cellStyle name="_KE KHAI THUE GTGT 2004_BCTC2004" xfId="245"/>
    <cellStyle name="_x0001__kien giang 2" xfId="246"/>
    <cellStyle name="_KT (2)" xfId="247"/>
    <cellStyle name="_KT (2) 2" xfId="248"/>
    <cellStyle name="_KT (2)_05-12  KH trung han 2016-2020 - Liem Thinh edited" xfId="249"/>
    <cellStyle name="_KT (2)_1" xfId="250"/>
    <cellStyle name="_KT (2)_1 2" xfId="251"/>
    <cellStyle name="_KT (2)_1_05-12  KH trung han 2016-2020 - Liem Thinh edited" xfId="252"/>
    <cellStyle name="_KT (2)_1_Copy of 05-12  KH trung han 2016-2020 - Liem Thinh edited (1)" xfId="253"/>
    <cellStyle name="_KT (2)_1_KH TPCP 2016-2020 (tong hop)" xfId="254"/>
    <cellStyle name="_KT (2)_1_Lora-tungchau" xfId="255"/>
    <cellStyle name="_KT (2)_1_Lora-tungchau 2" xfId="256"/>
    <cellStyle name="_KT (2)_1_Lora-tungchau_05-12  KH trung han 2016-2020 - Liem Thinh edited" xfId="257"/>
    <cellStyle name="_KT (2)_1_Lora-tungchau_Copy of 05-12  KH trung han 2016-2020 - Liem Thinh edited (1)" xfId="258"/>
    <cellStyle name="_KT (2)_1_Lora-tungchau_KH TPCP 2016-2020 (tong hop)" xfId="259"/>
    <cellStyle name="_KT (2)_1_Qt-HT3PQ1(CauKho)" xfId="260"/>
    <cellStyle name="_KT (2)_2" xfId="261"/>
    <cellStyle name="_KT (2)_2_TG-TH" xfId="262"/>
    <cellStyle name="_KT (2)_2_TG-TH 2" xfId="263"/>
    <cellStyle name="_KT (2)_2_TG-TH_05-12  KH trung han 2016-2020 - Liem Thinh edited" xfId="264"/>
    <cellStyle name="_KT (2)_2_TG-TH_ApGiaVatTu_cayxanh_latgach" xfId="265"/>
    <cellStyle name="_KT (2)_2_TG-TH_BANG TONG HOP TINH HINH THANH QUYET TOAN (MOI I)" xfId="266"/>
    <cellStyle name="_KT (2)_2_TG-TH_BAO CAO KLCT PT2000" xfId="267"/>
    <cellStyle name="_KT (2)_2_TG-TH_BAO CAO PT2000" xfId="268"/>
    <cellStyle name="_KT (2)_2_TG-TH_BAO CAO PT2000_Book1" xfId="269"/>
    <cellStyle name="_KT (2)_2_TG-TH_Bao cao XDCB 2001 - T11 KH dieu chinh 20-11-THAI" xfId="270"/>
    <cellStyle name="_KT (2)_2_TG-TH_BAO GIA NGAY 24-10-08 (co dam)" xfId="271"/>
    <cellStyle name="_KT (2)_2_TG-TH_BC  NAM 2007" xfId="272"/>
    <cellStyle name="_KT (2)_2_TG-TH_BC CV 6403 BKHĐT" xfId="273"/>
    <cellStyle name="_KT (2)_2_TG-TH_BC NQ11-CP - chinh sua lai" xfId="274"/>
    <cellStyle name="_KT (2)_2_TG-TH_BC NQ11-CP-Quynh sau bieu so3" xfId="275"/>
    <cellStyle name="_KT (2)_2_TG-TH_BC_NQ11-CP_-_Thao_sua_lai" xfId="276"/>
    <cellStyle name="_KT (2)_2_TG-TH_Bieu mau cong trinh khoi cong moi 3-4" xfId="277"/>
    <cellStyle name="_KT (2)_2_TG-TH_Bieu3ODA" xfId="278"/>
    <cellStyle name="_KT (2)_2_TG-TH_Bieu3ODA_1" xfId="279"/>
    <cellStyle name="_KT (2)_2_TG-TH_Bieu4HTMT" xfId="280"/>
    <cellStyle name="_KT (2)_2_TG-TH_bo sung von KCH nam 2010 va Du an tre kho khan" xfId="281"/>
    <cellStyle name="_KT (2)_2_TG-TH_Book1" xfId="282"/>
    <cellStyle name="_KT (2)_2_TG-TH_Book1 2" xfId="283"/>
    <cellStyle name="_KT (2)_2_TG-TH_Book1_1" xfId="284"/>
    <cellStyle name="_KT (2)_2_TG-TH_Book1_1 2" xfId="285"/>
    <cellStyle name="_KT (2)_2_TG-TH_Book1_1_BC CV 6403 BKHĐT" xfId="286"/>
    <cellStyle name="_KT (2)_2_TG-TH_Book1_1_Bieu mau cong trinh khoi cong moi 3-4" xfId="287"/>
    <cellStyle name="_KT (2)_2_TG-TH_Book1_1_Bieu3ODA" xfId="288"/>
    <cellStyle name="_KT (2)_2_TG-TH_Book1_1_Bieu4HTMT" xfId="289"/>
    <cellStyle name="_KT (2)_2_TG-TH_Book1_1_Book1" xfId="290"/>
    <cellStyle name="_KT (2)_2_TG-TH_Book1_1_Luy ke von ung nam 2011 -Thoa gui ngay 12-8-2012" xfId="291"/>
    <cellStyle name="_KT (2)_2_TG-TH_Book1_2" xfId="292"/>
    <cellStyle name="_KT (2)_2_TG-TH_Book1_2 2" xfId="293"/>
    <cellStyle name="_KT (2)_2_TG-TH_Book1_2_BC CV 6403 BKHĐT" xfId="294"/>
    <cellStyle name="_KT (2)_2_TG-TH_Book1_2_Bieu3ODA" xfId="295"/>
    <cellStyle name="_KT (2)_2_TG-TH_Book1_2_Luy ke von ung nam 2011 -Thoa gui ngay 12-8-2012" xfId="296"/>
    <cellStyle name="_KT (2)_2_TG-TH_Book1_3" xfId="297"/>
    <cellStyle name="_KT (2)_2_TG-TH_Book1_3 2" xfId="298"/>
    <cellStyle name="_KT (2)_2_TG-TH_Book1_BC CV 6403 BKHĐT" xfId="299"/>
    <cellStyle name="_KT (2)_2_TG-TH_Book1_Bieu mau cong trinh khoi cong moi 3-4" xfId="300"/>
    <cellStyle name="_KT (2)_2_TG-TH_Book1_Bieu3ODA" xfId="301"/>
    <cellStyle name="_KT (2)_2_TG-TH_Book1_Bieu4HTMT" xfId="302"/>
    <cellStyle name="_KT (2)_2_TG-TH_Book1_bo sung von KCH nam 2010 va Du an tre kho khan" xfId="303"/>
    <cellStyle name="_KT (2)_2_TG-TH_Book1_Book1" xfId="304"/>
    <cellStyle name="_KT (2)_2_TG-TH_Book1_danh muc chuan bi dau tu 2011 ngay 07-6-2011" xfId="305"/>
    <cellStyle name="_KT (2)_2_TG-TH_Book1_Danh muc pbo nguon von XSKT, XDCB nam 2009 chuyen qua nam 2010" xfId="306"/>
    <cellStyle name="_KT (2)_2_TG-TH_Book1_dieu chinh KH 2011 ngay 26-5-2011111" xfId="307"/>
    <cellStyle name="_KT (2)_2_TG-TH_Book1_DS KCH PHAN BO VON NSDP NAM 2010" xfId="308"/>
    <cellStyle name="_KT (2)_2_TG-TH_Book1_giao KH 2011 ngay 10-12-2010" xfId="309"/>
    <cellStyle name="_KT (2)_2_TG-TH_Book1_Luy ke von ung nam 2011 -Thoa gui ngay 12-8-2012" xfId="310"/>
    <cellStyle name="_KT (2)_2_TG-TH_CAU Khanh Nam(Thi Cong)" xfId="311"/>
    <cellStyle name="_KT (2)_2_TG-TH_CoCauPhi (version 1)" xfId="312"/>
    <cellStyle name="_KT (2)_2_TG-TH_Copy of 05-12  KH trung han 2016-2020 - Liem Thinh edited (1)" xfId="313"/>
    <cellStyle name="_KT (2)_2_TG-TH_ChiHuong_ApGia" xfId="314"/>
    <cellStyle name="_KT (2)_2_TG-TH_danh muc chuan bi dau tu 2011 ngay 07-6-2011" xfId="315"/>
    <cellStyle name="_KT (2)_2_TG-TH_Danh muc pbo nguon von XSKT, XDCB nam 2009 chuyen qua nam 2010" xfId="316"/>
    <cellStyle name="_KT (2)_2_TG-TH_DAU NOI PL-CL TAI PHU LAMHC" xfId="317"/>
    <cellStyle name="_KT (2)_2_TG-TH_dieu chinh KH 2011 ngay 26-5-2011111" xfId="318"/>
    <cellStyle name="_KT (2)_2_TG-TH_DS KCH PHAN BO VON NSDP NAM 2010" xfId="319"/>
    <cellStyle name="_KT (2)_2_TG-TH_DTCDT MR.2N110.HOCMON.TDTOAN.CCUNG" xfId="320"/>
    <cellStyle name="_KT (2)_2_TG-TH_DU TRU VAT TU" xfId="321"/>
    <cellStyle name="_KT (2)_2_TG-TH_GTGT 2003" xfId="322"/>
    <cellStyle name="_KT (2)_2_TG-TH_giao KH 2011 ngay 10-12-2010" xfId="323"/>
    <cellStyle name="_KT (2)_2_TG-TH_KE KHAI THUE GTGT 2004" xfId="324"/>
    <cellStyle name="_KT (2)_2_TG-TH_KE KHAI THUE GTGT 2004_BCTC2004" xfId="325"/>
    <cellStyle name="_KT (2)_2_TG-TH_kien giang 2" xfId="326"/>
    <cellStyle name="_KT (2)_2_TG-TH_KH TPCP 2016-2020 (tong hop)" xfId="327"/>
    <cellStyle name="_KT (2)_2_TG-TH_KH TPCP vung TNB (03-1-2012)" xfId="328"/>
    <cellStyle name="_KT (2)_2_TG-TH_Lora-tungchau" xfId="329"/>
    <cellStyle name="_KT (2)_2_TG-TH_Luy ke von ung nam 2011 -Thoa gui ngay 12-8-2012" xfId="330"/>
    <cellStyle name="_KT (2)_2_TG-TH_N-X-T-04" xfId="331"/>
    <cellStyle name="_KT (2)_2_TG-TH_NhanCong" xfId="332"/>
    <cellStyle name="_KT (2)_2_TG-TH_PGIA-phieu tham tra Kho bac" xfId="333"/>
    <cellStyle name="_KT (2)_2_TG-TH_PT02-02" xfId="334"/>
    <cellStyle name="_KT (2)_2_TG-TH_PT02-02_Book1" xfId="335"/>
    <cellStyle name="_KT (2)_2_TG-TH_PT02-03" xfId="336"/>
    <cellStyle name="_KT (2)_2_TG-TH_PT02-03_Book1" xfId="337"/>
    <cellStyle name="_KT (2)_2_TG-TH_phu luc tong ket tinh hinh TH giai doan 03-10 (ngay 30)" xfId="338"/>
    <cellStyle name="_KT (2)_2_TG-TH_Qt-HT3PQ1(CauKho)" xfId="339"/>
    <cellStyle name="_KT (2)_2_TG-TH_Sheet1" xfId="340"/>
    <cellStyle name="_KT (2)_2_TG-TH_TK152-04" xfId="341"/>
    <cellStyle name="_KT (2)_2_TG-TH_ÿÿÿÿÿ" xfId="342"/>
    <cellStyle name="_KT (2)_2_TG-TH_ÿÿÿÿÿ_Bieu mau cong trinh khoi cong moi 3-4" xfId="343"/>
    <cellStyle name="_KT (2)_2_TG-TH_ÿÿÿÿÿ_Bieu3ODA" xfId="344"/>
    <cellStyle name="_KT (2)_2_TG-TH_ÿÿÿÿÿ_Bieu4HTMT" xfId="345"/>
    <cellStyle name="_KT (2)_2_TG-TH_ÿÿÿÿÿ_kien giang 2" xfId="346"/>
    <cellStyle name="_KT (2)_2_TG-TH_ÿÿÿÿÿ_KH TPCP vung TNB (03-1-2012)" xfId="347"/>
    <cellStyle name="_KT (2)_3" xfId="348"/>
    <cellStyle name="_KT (2)_3_TG-TH" xfId="349"/>
    <cellStyle name="_KT (2)_3_TG-TH 2" xfId="350"/>
    <cellStyle name="_KT (2)_3_TG-TH_05-12  KH trung han 2016-2020 - Liem Thinh edited" xfId="351"/>
    <cellStyle name="_KT (2)_3_TG-TH_BC  NAM 2007" xfId="352"/>
    <cellStyle name="_KT (2)_3_TG-TH_Bieu mau cong trinh khoi cong moi 3-4" xfId="353"/>
    <cellStyle name="_KT (2)_3_TG-TH_Bieu3ODA" xfId="354"/>
    <cellStyle name="_KT (2)_3_TG-TH_Bieu3ODA_1" xfId="355"/>
    <cellStyle name="_KT (2)_3_TG-TH_Bieu4HTMT" xfId="356"/>
    <cellStyle name="_KT (2)_3_TG-TH_bo sung von KCH nam 2010 va Du an tre kho khan" xfId="357"/>
    <cellStyle name="_KT (2)_3_TG-TH_Book1" xfId="358"/>
    <cellStyle name="_KT (2)_3_TG-TH_Book1 2" xfId="359"/>
    <cellStyle name="_KT (2)_3_TG-TH_Book1_BC-QT-WB-dthao" xfId="360"/>
    <cellStyle name="_KT (2)_3_TG-TH_Book1_BC-QT-WB-dthao_05-12  KH trung han 2016-2020 - Liem Thinh edited" xfId="361"/>
    <cellStyle name="_KT (2)_3_TG-TH_Book1_BC-QT-WB-dthao_Copy of 05-12  KH trung han 2016-2020 - Liem Thinh edited (1)" xfId="362"/>
    <cellStyle name="_KT (2)_3_TG-TH_Book1_BC-QT-WB-dthao_KH TPCP 2016-2020 (tong hop)" xfId="363"/>
    <cellStyle name="_KT (2)_3_TG-TH_Book1_kien giang 2" xfId="364"/>
    <cellStyle name="_KT (2)_3_TG-TH_Book1_KH TPCP vung TNB (03-1-2012)" xfId="365"/>
    <cellStyle name="_KT (2)_3_TG-TH_Copy of 05-12  KH trung han 2016-2020 - Liem Thinh edited (1)" xfId="366"/>
    <cellStyle name="_KT (2)_3_TG-TH_danh muc chuan bi dau tu 2011 ngay 07-6-2011" xfId="367"/>
    <cellStyle name="_KT (2)_3_TG-TH_Danh muc pbo nguon von XSKT, XDCB nam 2009 chuyen qua nam 2010" xfId="368"/>
    <cellStyle name="_KT (2)_3_TG-TH_dieu chinh KH 2011 ngay 26-5-2011111" xfId="369"/>
    <cellStyle name="_KT (2)_3_TG-TH_DS KCH PHAN BO VON NSDP NAM 2010" xfId="370"/>
    <cellStyle name="_KT (2)_3_TG-TH_GTGT 2003" xfId="371"/>
    <cellStyle name="_KT (2)_3_TG-TH_giao KH 2011 ngay 10-12-2010" xfId="372"/>
    <cellStyle name="_KT (2)_3_TG-TH_KE KHAI THUE GTGT 2004" xfId="373"/>
    <cellStyle name="_KT (2)_3_TG-TH_KE KHAI THUE GTGT 2004_BCTC2004" xfId="374"/>
    <cellStyle name="_KT (2)_3_TG-TH_kien giang 2" xfId="375"/>
    <cellStyle name="_KT (2)_3_TG-TH_KH TPCP 2016-2020 (tong hop)" xfId="376"/>
    <cellStyle name="_KT (2)_3_TG-TH_KH TPCP vung TNB (03-1-2012)" xfId="377"/>
    <cellStyle name="_KT (2)_3_TG-TH_Lora-tungchau" xfId="378"/>
    <cellStyle name="_KT (2)_3_TG-TH_Lora-tungchau 2" xfId="379"/>
    <cellStyle name="_KT (2)_3_TG-TH_Lora-tungchau_05-12  KH trung han 2016-2020 - Liem Thinh edited" xfId="380"/>
    <cellStyle name="_KT (2)_3_TG-TH_Lora-tungchau_Copy of 05-12  KH trung han 2016-2020 - Liem Thinh edited (1)" xfId="381"/>
    <cellStyle name="_KT (2)_3_TG-TH_Lora-tungchau_KH TPCP 2016-2020 (tong hop)" xfId="382"/>
    <cellStyle name="_KT (2)_3_TG-TH_N-X-T-04" xfId="383"/>
    <cellStyle name="_KT (2)_3_TG-TH_PERSONAL" xfId="384"/>
    <cellStyle name="_KT (2)_3_TG-TH_PERSONAL_BC CV 6403 BKHĐT" xfId="385"/>
    <cellStyle name="_KT (2)_3_TG-TH_PERSONAL_Bieu mau cong trinh khoi cong moi 3-4" xfId="386"/>
    <cellStyle name="_KT (2)_3_TG-TH_PERSONAL_Bieu3ODA" xfId="387"/>
    <cellStyle name="_KT (2)_3_TG-TH_PERSONAL_Bieu4HTMT" xfId="388"/>
    <cellStyle name="_KT (2)_3_TG-TH_PERSONAL_Book1" xfId="389"/>
    <cellStyle name="_KT (2)_3_TG-TH_PERSONAL_Book1 2" xfId="390"/>
    <cellStyle name="_KT (2)_3_TG-TH_PERSONAL_HTQ.8 GD1" xfId="391"/>
    <cellStyle name="_KT (2)_3_TG-TH_PERSONAL_HTQ.8 GD1_05-12  KH trung han 2016-2020 - Liem Thinh edited" xfId="392"/>
    <cellStyle name="_KT (2)_3_TG-TH_PERSONAL_HTQ.8 GD1_Copy of 05-12  KH trung han 2016-2020 - Liem Thinh edited (1)" xfId="393"/>
    <cellStyle name="_KT (2)_3_TG-TH_PERSONAL_HTQ.8 GD1_KH TPCP 2016-2020 (tong hop)" xfId="394"/>
    <cellStyle name="_KT (2)_3_TG-TH_PERSONAL_Luy ke von ung nam 2011 -Thoa gui ngay 12-8-2012" xfId="395"/>
    <cellStyle name="_KT (2)_3_TG-TH_PERSONAL_Tong hop KHCB 2001" xfId="396"/>
    <cellStyle name="_KT (2)_3_TG-TH_Qt-HT3PQ1(CauKho)" xfId="397"/>
    <cellStyle name="_KT (2)_3_TG-TH_TK152-04" xfId="398"/>
    <cellStyle name="_KT (2)_3_TG-TH_ÿÿÿÿÿ" xfId="399"/>
    <cellStyle name="_KT (2)_3_TG-TH_ÿÿÿÿÿ_kien giang 2" xfId="400"/>
    <cellStyle name="_KT (2)_3_TG-TH_ÿÿÿÿÿ_KH TPCP vung TNB (03-1-2012)" xfId="401"/>
    <cellStyle name="_KT (2)_4" xfId="402"/>
    <cellStyle name="_KT (2)_4 2" xfId="403"/>
    <cellStyle name="_KT (2)_4_05-12  KH trung han 2016-2020 - Liem Thinh edited" xfId="404"/>
    <cellStyle name="_KT (2)_4_ApGiaVatTu_cayxanh_latgach" xfId="405"/>
    <cellStyle name="_KT (2)_4_BANG TONG HOP TINH HINH THANH QUYET TOAN (MOI I)" xfId="406"/>
    <cellStyle name="_KT (2)_4_BAO CAO KLCT PT2000" xfId="407"/>
    <cellStyle name="_KT (2)_4_BAO CAO PT2000" xfId="408"/>
    <cellStyle name="_KT (2)_4_BAO CAO PT2000_Book1" xfId="409"/>
    <cellStyle name="_KT (2)_4_Bao cao XDCB 2001 - T11 KH dieu chinh 20-11-THAI" xfId="410"/>
    <cellStyle name="_KT (2)_4_BAO GIA NGAY 24-10-08 (co dam)" xfId="411"/>
    <cellStyle name="_KT (2)_4_BC  NAM 2007" xfId="412"/>
    <cellStyle name="_KT (2)_4_BC CV 6403 BKHĐT" xfId="413"/>
    <cellStyle name="_KT (2)_4_BC NQ11-CP - chinh sua lai" xfId="414"/>
    <cellStyle name="_KT (2)_4_BC NQ11-CP-Quynh sau bieu so3" xfId="415"/>
    <cellStyle name="_KT (2)_4_BC_NQ11-CP_-_Thao_sua_lai" xfId="416"/>
    <cellStyle name="_KT (2)_4_Bieu mau cong trinh khoi cong moi 3-4" xfId="417"/>
    <cellStyle name="_KT (2)_4_Bieu3ODA" xfId="418"/>
    <cellStyle name="_KT (2)_4_Bieu3ODA_1" xfId="419"/>
    <cellStyle name="_KT (2)_4_Bieu4HTMT" xfId="420"/>
    <cellStyle name="_KT (2)_4_bo sung von KCH nam 2010 va Du an tre kho khan" xfId="421"/>
    <cellStyle name="_KT (2)_4_Book1" xfId="422"/>
    <cellStyle name="_KT (2)_4_Book1 2" xfId="423"/>
    <cellStyle name="_KT (2)_4_Book1_1" xfId="424"/>
    <cellStyle name="_KT (2)_4_Book1_1 2" xfId="425"/>
    <cellStyle name="_KT (2)_4_Book1_1_BC CV 6403 BKHĐT" xfId="426"/>
    <cellStyle name="_KT (2)_4_Book1_1_Bieu mau cong trinh khoi cong moi 3-4" xfId="427"/>
    <cellStyle name="_KT (2)_4_Book1_1_Bieu3ODA" xfId="428"/>
    <cellStyle name="_KT (2)_4_Book1_1_Bieu4HTMT" xfId="429"/>
    <cellStyle name="_KT (2)_4_Book1_1_Book1" xfId="430"/>
    <cellStyle name="_KT (2)_4_Book1_1_Luy ke von ung nam 2011 -Thoa gui ngay 12-8-2012" xfId="431"/>
    <cellStyle name="_KT (2)_4_Book1_2" xfId="432"/>
    <cellStyle name="_KT (2)_4_Book1_2 2" xfId="433"/>
    <cellStyle name="_KT (2)_4_Book1_2_BC CV 6403 BKHĐT" xfId="434"/>
    <cellStyle name="_KT (2)_4_Book1_2_Bieu3ODA" xfId="435"/>
    <cellStyle name="_KT (2)_4_Book1_2_Luy ke von ung nam 2011 -Thoa gui ngay 12-8-2012" xfId="436"/>
    <cellStyle name="_KT (2)_4_Book1_3" xfId="437"/>
    <cellStyle name="_KT (2)_4_Book1_3 2" xfId="438"/>
    <cellStyle name="_KT (2)_4_Book1_BC CV 6403 BKHĐT" xfId="439"/>
    <cellStyle name="_KT (2)_4_Book1_Bieu mau cong trinh khoi cong moi 3-4" xfId="440"/>
    <cellStyle name="_KT (2)_4_Book1_Bieu3ODA" xfId="441"/>
    <cellStyle name="_KT (2)_4_Book1_Bieu4HTMT" xfId="442"/>
    <cellStyle name="_KT (2)_4_Book1_bo sung von KCH nam 2010 va Du an tre kho khan" xfId="443"/>
    <cellStyle name="_KT (2)_4_Book1_Book1" xfId="444"/>
    <cellStyle name="_KT (2)_4_Book1_danh muc chuan bi dau tu 2011 ngay 07-6-2011" xfId="445"/>
    <cellStyle name="_KT (2)_4_Book1_Danh muc pbo nguon von XSKT, XDCB nam 2009 chuyen qua nam 2010" xfId="446"/>
    <cellStyle name="_KT (2)_4_Book1_dieu chinh KH 2011 ngay 26-5-2011111" xfId="447"/>
    <cellStyle name="_KT (2)_4_Book1_DS KCH PHAN BO VON NSDP NAM 2010" xfId="448"/>
    <cellStyle name="_KT (2)_4_Book1_giao KH 2011 ngay 10-12-2010" xfId="449"/>
    <cellStyle name="_KT (2)_4_Book1_Luy ke von ung nam 2011 -Thoa gui ngay 12-8-2012" xfId="450"/>
    <cellStyle name="_KT (2)_4_CAU Khanh Nam(Thi Cong)" xfId="451"/>
    <cellStyle name="_KT (2)_4_CoCauPhi (version 1)" xfId="452"/>
    <cellStyle name="_KT (2)_4_Copy of 05-12  KH trung han 2016-2020 - Liem Thinh edited (1)" xfId="453"/>
    <cellStyle name="_KT (2)_4_ChiHuong_ApGia" xfId="454"/>
    <cellStyle name="_KT (2)_4_danh muc chuan bi dau tu 2011 ngay 07-6-2011" xfId="455"/>
    <cellStyle name="_KT (2)_4_Danh muc pbo nguon von XSKT, XDCB nam 2009 chuyen qua nam 2010" xfId="456"/>
    <cellStyle name="_KT (2)_4_DAU NOI PL-CL TAI PHU LAMHC" xfId="457"/>
    <cellStyle name="_KT (2)_4_dieu chinh KH 2011 ngay 26-5-2011111" xfId="458"/>
    <cellStyle name="_KT (2)_4_DS KCH PHAN BO VON NSDP NAM 2010" xfId="459"/>
    <cellStyle name="_KT (2)_4_DTCDT MR.2N110.HOCMON.TDTOAN.CCUNG" xfId="460"/>
    <cellStyle name="_KT (2)_4_DU TRU VAT TU" xfId="461"/>
    <cellStyle name="_KT (2)_4_GTGT 2003" xfId="462"/>
    <cellStyle name="_KT (2)_4_giao KH 2011 ngay 10-12-2010" xfId="463"/>
    <cellStyle name="_KT (2)_4_KE KHAI THUE GTGT 2004" xfId="464"/>
    <cellStyle name="_KT (2)_4_KE KHAI THUE GTGT 2004_BCTC2004" xfId="465"/>
    <cellStyle name="_KT (2)_4_kien giang 2" xfId="466"/>
    <cellStyle name="_KT (2)_4_KH TPCP 2016-2020 (tong hop)" xfId="467"/>
    <cellStyle name="_KT (2)_4_KH TPCP vung TNB (03-1-2012)" xfId="468"/>
    <cellStyle name="_KT (2)_4_Lora-tungchau" xfId="469"/>
    <cellStyle name="_KT (2)_4_Luy ke von ung nam 2011 -Thoa gui ngay 12-8-2012" xfId="470"/>
    <cellStyle name="_KT (2)_4_N-X-T-04" xfId="471"/>
    <cellStyle name="_KT (2)_4_NhanCong" xfId="472"/>
    <cellStyle name="_KT (2)_4_PGIA-phieu tham tra Kho bac" xfId="473"/>
    <cellStyle name="_KT (2)_4_PT02-02" xfId="474"/>
    <cellStyle name="_KT (2)_4_PT02-02_Book1" xfId="475"/>
    <cellStyle name="_KT (2)_4_PT02-03" xfId="476"/>
    <cellStyle name="_KT (2)_4_PT02-03_Book1" xfId="477"/>
    <cellStyle name="_KT (2)_4_phu luc tong ket tinh hinh TH giai doan 03-10 (ngay 30)" xfId="478"/>
    <cellStyle name="_KT (2)_4_Qt-HT3PQ1(CauKho)" xfId="479"/>
    <cellStyle name="_KT (2)_4_Sheet1" xfId="480"/>
    <cellStyle name="_KT (2)_4_TG-TH" xfId="481"/>
    <cellStyle name="_KT (2)_4_TK152-04" xfId="482"/>
    <cellStyle name="_KT (2)_4_ÿÿÿÿÿ" xfId="483"/>
    <cellStyle name="_KT (2)_4_ÿÿÿÿÿ_Bieu mau cong trinh khoi cong moi 3-4" xfId="484"/>
    <cellStyle name="_KT (2)_4_ÿÿÿÿÿ_Bieu3ODA" xfId="485"/>
    <cellStyle name="_KT (2)_4_ÿÿÿÿÿ_Bieu4HTMT" xfId="486"/>
    <cellStyle name="_KT (2)_4_ÿÿÿÿÿ_kien giang 2" xfId="487"/>
    <cellStyle name="_KT (2)_4_ÿÿÿÿÿ_KH TPCP vung TNB (03-1-2012)" xfId="488"/>
    <cellStyle name="_KT (2)_5" xfId="489"/>
    <cellStyle name="_KT (2)_5 2" xfId="490"/>
    <cellStyle name="_KT (2)_5_05-12  KH trung han 2016-2020 - Liem Thinh edited" xfId="491"/>
    <cellStyle name="_KT (2)_5_ApGiaVatTu_cayxanh_latgach" xfId="492"/>
    <cellStyle name="_KT (2)_5_BANG TONG HOP TINH HINH THANH QUYET TOAN (MOI I)" xfId="493"/>
    <cellStyle name="_KT (2)_5_BAO CAO KLCT PT2000" xfId="494"/>
    <cellStyle name="_KT (2)_5_BAO CAO PT2000" xfId="495"/>
    <cellStyle name="_KT (2)_5_BAO CAO PT2000_Book1" xfId="496"/>
    <cellStyle name="_KT (2)_5_Bao cao XDCB 2001 - T11 KH dieu chinh 20-11-THAI" xfId="497"/>
    <cellStyle name="_KT (2)_5_BAO GIA NGAY 24-10-08 (co dam)" xfId="498"/>
    <cellStyle name="_KT (2)_5_BC  NAM 2007" xfId="499"/>
    <cellStyle name="_KT (2)_5_BC CV 6403 BKHĐT" xfId="500"/>
    <cellStyle name="_KT (2)_5_BC NQ11-CP - chinh sua lai" xfId="501"/>
    <cellStyle name="_KT (2)_5_BC NQ11-CP-Quynh sau bieu so3" xfId="502"/>
    <cellStyle name="_KT (2)_5_BC_NQ11-CP_-_Thao_sua_lai" xfId="503"/>
    <cellStyle name="_KT (2)_5_Bieu mau cong trinh khoi cong moi 3-4" xfId="504"/>
    <cellStyle name="_KT (2)_5_Bieu3ODA" xfId="505"/>
    <cellStyle name="_KT (2)_5_Bieu3ODA_1" xfId="506"/>
    <cellStyle name="_KT (2)_5_Bieu4HTMT" xfId="507"/>
    <cellStyle name="_KT (2)_5_bo sung von KCH nam 2010 va Du an tre kho khan" xfId="508"/>
    <cellStyle name="_KT (2)_5_Book1" xfId="509"/>
    <cellStyle name="_KT (2)_5_Book1 2" xfId="510"/>
    <cellStyle name="_KT (2)_5_Book1_1" xfId="511"/>
    <cellStyle name="_KT (2)_5_Book1_1 2" xfId="512"/>
    <cellStyle name="_KT (2)_5_Book1_1_BC CV 6403 BKHĐT" xfId="513"/>
    <cellStyle name="_KT (2)_5_Book1_1_Bieu mau cong trinh khoi cong moi 3-4" xfId="514"/>
    <cellStyle name="_KT (2)_5_Book1_1_Bieu3ODA" xfId="515"/>
    <cellStyle name="_KT (2)_5_Book1_1_Bieu4HTMT" xfId="516"/>
    <cellStyle name="_KT (2)_5_Book1_1_Book1" xfId="517"/>
    <cellStyle name="_KT (2)_5_Book1_1_Luy ke von ung nam 2011 -Thoa gui ngay 12-8-2012" xfId="518"/>
    <cellStyle name="_KT (2)_5_Book1_2" xfId="519"/>
    <cellStyle name="_KT (2)_5_Book1_2 2" xfId="520"/>
    <cellStyle name="_KT (2)_5_Book1_2_BC CV 6403 BKHĐT" xfId="521"/>
    <cellStyle name="_KT (2)_5_Book1_2_Bieu3ODA" xfId="522"/>
    <cellStyle name="_KT (2)_5_Book1_2_Luy ke von ung nam 2011 -Thoa gui ngay 12-8-2012" xfId="523"/>
    <cellStyle name="_KT (2)_5_Book1_3" xfId="524"/>
    <cellStyle name="_KT (2)_5_Book1_BC CV 6403 BKHĐT" xfId="525"/>
    <cellStyle name="_KT (2)_5_Book1_BC-QT-WB-dthao" xfId="526"/>
    <cellStyle name="_KT (2)_5_Book1_Bieu mau cong trinh khoi cong moi 3-4" xfId="527"/>
    <cellStyle name="_KT (2)_5_Book1_Bieu3ODA" xfId="528"/>
    <cellStyle name="_KT (2)_5_Book1_Bieu4HTMT" xfId="529"/>
    <cellStyle name="_KT (2)_5_Book1_bo sung von KCH nam 2010 va Du an tre kho khan" xfId="530"/>
    <cellStyle name="_KT (2)_5_Book1_Book1" xfId="531"/>
    <cellStyle name="_KT (2)_5_Book1_danh muc chuan bi dau tu 2011 ngay 07-6-2011" xfId="532"/>
    <cellStyle name="_KT (2)_5_Book1_Danh muc pbo nguon von XSKT, XDCB nam 2009 chuyen qua nam 2010" xfId="533"/>
    <cellStyle name="_KT (2)_5_Book1_dieu chinh KH 2011 ngay 26-5-2011111" xfId="534"/>
    <cellStyle name="_KT (2)_5_Book1_DS KCH PHAN BO VON NSDP NAM 2010" xfId="535"/>
    <cellStyle name="_KT (2)_5_Book1_giao KH 2011 ngay 10-12-2010" xfId="536"/>
    <cellStyle name="_KT (2)_5_Book1_Luy ke von ung nam 2011 -Thoa gui ngay 12-8-2012" xfId="537"/>
    <cellStyle name="_KT (2)_5_CAU Khanh Nam(Thi Cong)" xfId="538"/>
    <cellStyle name="_KT (2)_5_CoCauPhi (version 1)" xfId="539"/>
    <cellStyle name="_KT (2)_5_Copy of 05-12  KH trung han 2016-2020 - Liem Thinh edited (1)" xfId="540"/>
    <cellStyle name="_KT (2)_5_ChiHuong_ApGia" xfId="541"/>
    <cellStyle name="_KT (2)_5_danh muc chuan bi dau tu 2011 ngay 07-6-2011" xfId="542"/>
    <cellStyle name="_KT (2)_5_Danh muc pbo nguon von XSKT, XDCB nam 2009 chuyen qua nam 2010" xfId="543"/>
    <cellStyle name="_KT (2)_5_DAU NOI PL-CL TAI PHU LAMHC" xfId="544"/>
    <cellStyle name="_KT (2)_5_dieu chinh KH 2011 ngay 26-5-2011111" xfId="545"/>
    <cellStyle name="_KT (2)_5_DS KCH PHAN BO VON NSDP NAM 2010" xfId="546"/>
    <cellStyle name="_KT (2)_5_DTCDT MR.2N110.HOCMON.TDTOAN.CCUNG" xfId="547"/>
    <cellStyle name="_KT (2)_5_DU TRU VAT TU" xfId="548"/>
    <cellStyle name="_KT (2)_5_GTGT 2003" xfId="549"/>
    <cellStyle name="_KT (2)_5_giao KH 2011 ngay 10-12-2010" xfId="550"/>
    <cellStyle name="_KT (2)_5_KE KHAI THUE GTGT 2004" xfId="551"/>
    <cellStyle name="_KT (2)_5_KE KHAI THUE GTGT 2004_BCTC2004" xfId="552"/>
    <cellStyle name="_KT (2)_5_kien giang 2" xfId="553"/>
    <cellStyle name="_KT (2)_5_KH TPCP 2016-2020 (tong hop)" xfId="554"/>
    <cellStyle name="_KT (2)_5_KH TPCP vung TNB (03-1-2012)" xfId="555"/>
    <cellStyle name="_KT (2)_5_Lora-tungchau" xfId="556"/>
    <cellStyle name="_KT (2)_5_Luy ke von ung nam 2011 -Thoa gui ngay 12-8-2012" xfId="557"/>
    <cellStyle name="_KT (2)_5_N-X-T-04" xfId="558"/>
    <cellStyle name="_KT (2)_5_NhanCong" xfId="559"/>
    <cellStyle name="_KT (2)_5_PGIA-phieu tham tra Kho bac" xfId="560"/>
    <cellStyle name="_KT (2)_5_PT02-02" xfId="561"/>
    <cellStyle name="_KT (2)_5_PT02-02_Book1" xfId="562"/>
    <cellStyle name="_KT (2)_5_PT02-03" xfId="563"/>
    <cellStyle name="_KT (2)_5_PT02-03_Book1" xfId="564"/>
    <cellStyle name="_KT (2)_5_phu luc tong ket tinh hinh TH giai doan 03-10 (ngay 30)" xfId="565"/>
    <cellStyle name="_KT (2)_5_Qt-HT3PQ1(CauKho)" xfId="566"/>
    <cellStyle name="_KT (2)_5_Sheet1" xfId="567"/>
    <cellStyle name="_KT (2)_5_TK152-04" xfId="568"/>
    <cellStyle name="_KT (2)_5_ÿÿÿÿÿ" xfId="569"/>
    <cellStyle name="_KT (2)_5_ÿÿÿÿÿ_Bieu mau cong trinh khoi cong moi 3-4" xfId="570"/>
    <cellStyle name="_KT (2)_5_ÿÿÿÿÿ_Bieu3ODA" xfId="571"/>
    <cellStyle name="_KT (2)_5_ÿÿÿÿÿ_Bieu4HTMT" xfId="572"/>
    <cellStyle name="_KT (2)_5_ÿÿÿÿÿ_kien giang 2" xfId="573"/>
    <cellStyle name="_KT (2)_5_ÿÿÿÿÿ_KH TPCP vung TNB (03-1-2012)" xfId="574"/>
    <cellStyle name="_KT (2)_BC  NAM 2007" xfId="575"/>
    <cellStyle name="_KT (2)_Bieu mau cong trinh khoi cong moi 3-4" xfId="576"/>
    <cellStyle name="_KT (2)_Bieu3ODA" xfId="577"/>
    <cellStyle name="_KT (2)_Bieu3ODA_1" xfId="578"/>
    <cellStyle name="_KT (2)_Bieu4HTMT" xfId="579"/>
    <cellStyle name="_KT (2)_bo sung von KCH nam 2010 va Du an tre kho khan" xfId="580"/>
    <cellStyle name="_KT (2)_Book1" xfId="581"/>
    <cellStyle name="_KT (2)_Book1 2" xfId="582"/>
    <cellStyle name="_KT (2)_Book1_BC-QT-WB-dthao" xfId="583"/>
    <cellStyle name="_KT (2)_Book1_BC-QT-WB-dthao_05-12  KH trung han 2016-2020 - Liem Thinh edited" xfId="584"/>
    <cellStyle name="_KT (2)_Book1_BC-QT-WB-dthao_Copy of 05-12  KH trung han 2016-2020 - Liem Thinh edited (1)" xfId="585"/>
    <cellStyle name="_KT (2)_Book1_BC-QT-WB-dthao_KH TPCP 2016-2020 (tong hop)" xfId="586"/>
    <cellStyle name="_KT (2)_Book1_kien giang 2" xfId="587"/>
    <cellStyle name="_KT (2)_Book1_KH TPCP vung TNB (03-1-2012)" xfId="588"/>
    <cellStyle name="_KT (2)_Copy of 05-12  KH trung han 2016-2020 - Liem Thinh edited (1)" xfId="589"/>
    <cellStyle name="_KT (2)_danh muc chuan bi dau tu 2011 ngay 07-6-2011" xfId="590"/>
    <cellStyle name="_KT (2)_Danh muc pbo nguon von XSKT, XDCB nam 2009 chuyen qua nam 2010" xfId="591"/>
    <cellStyle name="_KT (2)_dieu chinh KH 2011 ngay 26-5-2011111" xfId="592"/>
    <cellStyle name="_KT (2)_DS KCH PHAN BO VON NSDP NAM 2010" xfId="593"/>
    <cellStyle name="_KT (2)_GTGT 2003" xfId="594"/>
    <cellStyle name="_KT (2)_giao KH 2011 ngay 10-12-2010" xfId="595"/>
    <cellStyle name="_KT (2)_KE KHAI THUE GTGT 2004" xfId="596"/>
    <cellStyle name="_KT (2)_KE KHAI THUE GTGT 2004_BCTC2004" xfId="597"/>
    <cellStyle name="_KT (2)_kien giang 2" xfId="598"/>
    <cellStyle name="_KT (2)_KH TPCP 2016-2020 (tong hop)" xfId="599"/>
    <cellStyle name="_KT (2)_KH TPCP vung TNB (03-1-2012)" xfId="600"/>
    <cellStyle name="_KT (2)_Lora-tungchau" xfId="601"/>
    <cellStyle name="_KT (2)_Lora-tungchau 2" xfId="602"/>
    <cellStyle name="_KT (2)_Lora-tungchau_05-12  KH trung han 2016-2020 - Liem Thinh edited" xfId="603"/>
    <cellStyle name="_KT (2)_Lora-tungchau_Copy of 05-12  KH trung han 2016-2020 - Liem Thinh edited (1)" xfId="604"/>
    <cellStyle name="_KT (2)_Lora-tungchau_KH TPCP 2016-2020 (tong hop)" xfId="605"/>
    <cellStyle name="_KT (2)_N-X-T-04" xfId="606"/>
    <cellStyle name="_KT (2)_PERSONAL" xfId="607"/>
    <cellStyle name="_KT (2)_PERSONAL_BC CV 6403 BKHĐT" xfId="608"/>
    <cellStyle name="_KT (2)_PERSONAL_Bieu mau cong trinh khoi cong moi 3-4" xfId="609"/>
    <cellStyle name="_KT (2)_PERSONAL_Bieu3ODA" xfId="610"/>
    <cellStyle name="_KT (2)_PERSONAL_Bieu4HTMT" xfId="611"/>
    <cellStyle name="_KT (2)_PERSONAL_Book1" xfId="612"/>
    <cellStyle name="_KT (2)_PERSONAL_Book1 2" xfId="613"/>
    <cellStyle name="_KT (2)_PERSONAL_HTQ.8 GD1" xfId="614"/>
    <cellStyle name="_KT (2)_PERSONAL_HTQ.8 GD1_05-12  KH trung han 2016-2020 - Liem Thinh edited" xfId="615"/>
    <cellStyle name="_KT (2)_PERSONAL_HTQ.8 GD1_Copy of 05-12  KH trung han 2016-2020 - Liem Thinh edited (1)" xfId="616"/>
    <cellStyle name="_KT (2)_PERSONAL_HTQ.8 GD1_KH TPCP 2016-2020 (tong hop)" xfId="617"/>
    <cellStyle name="_KT (2)_PERSONAL_Luy ke von ung nam 2011 -Thoa gui ngay 12-8-2012" xfId="618"/>
    <cellStyle name="_KT (2)_PERSONAL_Tong hop KHCB 2001" xfId="619"/>
    <cellStyle name="_KT (2)_Qt-HT3PQ1(CauKho)" xfId="620"/>
    <cellStyle name="_KT (2)_TG-TH" xfId="621"/>
    <cellStyle name="_KT (2)_TK152-04" xfId="622"/>
    <cellStyle name="_KT (2)_ÿÿÿÿÿ" xfId="623"/>
    <cellStyle name="_KT (2)_ÿÿÿÿÿ_kien giang 2" xfId="624"/>
    <cellStyle name="_KT (2)_ÿÿÿÿÿ_KH TPCP vung TNB (03-1-2012)" xfId="625"/>
    <cellStyle name="_KT_TG" xfId="626"/>
    <cellStyle name="_KT_TG_1" xfId="627"/>
    <cellStyle name="_KT_TG_1 2" xfId="628"/>
    <cellStyle name="_KT_TG_1_05-12  KH trung han 2016-2020 - Liem Thinh edited" xfId="629"/>
    <cellStyle name="_KT_TG_1_ApGiaVatTu_cayxanh_latgach" xfId="630"/>
    <cellStyle name="_KT_TG_1_BANG TONG HOP TINH HINH THANH QUYET TOAN (MOI I)" xfId="631"/>
    <cellStyle name="_KT_TG_1_BAO CAO KLCT PT2000" xfId="632"/>
    <cellStyle name="_KT_TG_1_BAO CAO PT2000" xfId="633"/>
    <cellStyle name="_KT_TG_1_BAO CAO PT2000_Book1" xfId="634"/>
    <cellStyle name="_KT_TG_1_Bao cao XDCB 2001 - T11 KH dieu chinh 20-11-THAI" xfId="635"/>
    <cellStyle name="_KT_TG_1_BAO GIA NGAY 24-10-08 (co dam)" xfId="636"/>
    <cellStyle name="_KT_TG_1_BC  NAM 2007" xfId="637"/>
    <cellStyle name="_KT_TG_1_BC CV 6403 BKHĐT" xfId="638"/>
    <cellStyle name="_KT_TG_1_BC NQ11-CP - chinh sua lai" xfId="639"/>
    <cellStyle name="_KT_TG_1_BC NQ11-CP-Quynh sau bieu so3" xfId="640"/>
    <cellStyle name="_KT_TG_1_BC_NQ11-CP_-_Thao_sua_lai" xfId="641"/>
    <cellStyle name="_KT_TG_1_Bieu mau cong trinh khoi cong moi 3-4" xfId="642"/>
    <cellStyle name="_KT_TG_1_Bieu3ODA" xfId="643"/>
    <cellStyle name="_KT_TG_1_Bieu3ODA_1" xfId="644"/>
    <cellStyle name="_KT_TG_1_Bieu4HTMT" xfId="645"/>
    <cellStyle name="_KT_TG_1_bo sung von KCH nam 2010 va Du an tre kho khan" xfId="646"/>
    <cellStyle name="_KT_TG_1_Book1" xfId="647"/>
    <cellStyle name="_KT_TG_1_Book1 2" xfId="648"/>
    <cellStyle name="_KT_TG_1_Book1_1" xfId="649"/>
    <cellStyle name="_KT_TG_1_Book1_1 2" xfId="650"/>
    <cellStyle name="_KT_TG_1_Book1_1_BC CV 6403 BKHĐT" xfId="651"/>
    <cellStyle name="_KT_TG_1_Book1_1_Bieu mau cong trinh khoi cong moi 3-4" xfId="652"/>
    <cellStyle name="_KT_TG_1_Book1_1_Bieu3ODA" xfId="653"/>
    <cellStyle name="_KT_TG_1_Book1_1_Bieu4HTMT" xfId="654"/>
    <cellStyle name="_KT_TG_1_Book1_1_Book1" xfId="655"/>
    <cellStyle name="_KT_TG_1_Book1_1_Luy ke von ung nam 2011 -Thoa gui ngay 12-8-2012" xfId="656"/>
    <cellStyle name="_KT_TG_1_Book1_2" xfId="657"/>
    <cellStyle name="_KT_TG_1_Book1_2 2" xfId="658"/>
    <cellStyle name="_KT_TG_1_Book1_2_BC CV 6403 BKHĐT" xfId="659"/>
    <cellStyle name="_KT_TG_1_Book1_2_Bieu3ODA" xfId="660"/>
    <cellStyle name="_KT_TG_1_Book1_2_Luy ke von ung nam 2011 -Thoa gui ngay 12-8-2012" xfId="661"/>
    <cellStyle name="_KT_TG_1_Book1_3" xfId="662"/>
    <cellStyle name="_KT_TG_1_Book1_BC CV 6403 BKHĐT" xfId="663"/>
    <cellStyle name="_KT_TG_1_Book1_BC-QT-WB-dthao" xfId="664"/>
    <cellStyle name="_KT_TG_1_Book1_Bieu mau cong trinh khoi cong moi 3-4" xfId="665"/>
    <cellStyle name="_KT_TG_1_Book1_Bieu3ODA" xfId="666"/>
    <cellStyle name="_KT_TG_1_Book1_Bieu4HTMT" xfId="667"/>
    <cellStyle name="_KT_TG_1_Book1_bo sung von KCH nam 2010 va Du an tre kho khan" xfId="668"/>
    <cellStyle name="_KT_TG_1_Book1_Book1" xfId="669"/>
    <cellStyle name="_KT_TG_1_Book1_danh muc chuan bi dau tu 2011 ngay 07-6-2011" xfId="670"/>
    <cellStyle name="_KT_TG_1_Book1_Danh muc pbo nguon von XSKT, XDCB nam 2009 chuyen qua nam 2010" xfId="671"/>
    <cellStyle name="_KT_TG_1_Book1_dieu chinh KH 2011 ngay 26-5-2011111" xfId="672"/>
    <cellStyle name="_KT_TG_1_Book1_DS KCH PHAN BO VON NSDP NAM 2010" xfId="673"/>
    <cellStyle name="_KT_TG_1_Book1_giao KH 2011 ngay 10-12-2010" xfId="674"/>
    <cellStyle name="_KT_TG_1_Book1_Luy ke von ung nam 2011 -Thoa gui ngay 12-8-2012" xfId="675"/>
    <cellStyle name="_KT_TG_1_CAU Khanh Nam(Thi Cong)" xfId="676"/>
    <cellStyle name="_KT_TG_1_CoCauPhi (version 1)" xfId="677"/>
    <cellStyle name="_KT_TG_1_Copy of 05-12  KH trung han 2016-2020 - Liem Thinh edited (1)" xfId="678"/>
    <cellStyle name="_KT_TG_1_ChiHuong_ApGia" xfId="679"/>
    <cellStyle name="_KT_TG_1_danh muc chuan bi dau tu 2011 ngay 07-6-2011" xfId="680"/>
    <cellStyle name="_KT_TG_1_Danh muc pbo nguon von XSKT, XDCB nam 2009 chuyen qua nam 2010" xfId="681"/>
    <cellStyle name="_KT_TG_1_DAU NOI PL-CL TAI PHU LAMHC" xfId="682"/>
    <cellStyle name="_KT_TG_1_dieu chinh KH 2011 ngay 26-5-2011111" xfId="683"/>
    <cellStyle name="_KT_TG_1_DS KCH PHAN BO VON NSDP NAM 2010" xfId="684"/>
    <cellStyle name="_KT_TG_1_DTCDT MR.2N110.HOCMON.TDTOAN.CCUNG" xfId="685"/>
    <cellStyle name="_KT_TG_1_DU TRU VAT TU" xfId="686"/>
    <cellStyle name="_KT_TG_1_GTGT 2003" xfId="687"/>
    <cellStyle name="_KT_TG_1_giao KH 2011 ngay 10-12-2010" xfId="688"/>
    <cellStyle name="_KT_TG_1_KE KHAI THUE GTGT 2004" xfId="689"/>
    <cellStyle name="_KT_TG_1_KE KHAI THUE GTGT 2004_BCTC2004" xfId="690"/>
    <cellStyle name="_KT_TG_1_kien giang 2" xfId="691"/>
    <cellStyle name="_KT_TG_1_KH TPCP 2016-2020 (tong hop)" xfId="692"/>
    <cellStyle name="_KT_TG_1_KH TPCP vung TNB (03-1-2012)" xfId="693"/>
    <cellStyle name="_KT_TG_1_Lora-tungchau" xfId="694"/>
    <cellStyle name="_KT_TG_1_Luy ke von ung nam 2011 -Thoa gui ngay 12-8-2012" xfId="695"/>
    <cellStyle name="_KT_TG_1_N-X-T-04" xfId="696"/>
    <cellStyle name="_KT_TG_1_NhanCong" xfId="697"/>
    <cellStyle name="_KT_TG_1_PGIA-phieu tham tra Kho bac" xfId="698"/>
    <cellStyle name="_KT_TG_1_PT02-02" xfId="699"/>
    <cellStyle name="_KT_TG_1_PT02-02_Book1" xfId="700"/>
    <cellStyle name="_KT_TG_1_PT02-03" xfId="701"/>
    <cellStyle name="_KT_TG_1_PT02-03_Book1" xfId="702"/>
    <cellStyle name="_KT_TG_1_phu luc tong ket tinh hinh TH giai doan 03-10 (ngay 30)" xfId="703"/>
    <cellStyle name="_KT_TG_1_Qt-HT3PQ1(CauKho)" xfId="704"/>
    <cellStyle name="_KT_TG_1_Sheet1" xfId="705"/>
    <cellStyle name="_KT_TG_1_TK152-04" xfId="706"/>
    <cellStyle name="_KT_TG_1_ÿÿÿÿÿ" xfId="707"/>
    <cellStyle name="_KT_TG_1_ÿÿÿÿÿ_Bieu mau cong trinh khoi cong moi 3-4" xfId="708"/>
    <cellStyle name="_KT_TG_1_ÿÿÿÿÿ_Bieu3ODA" xfId="709"/>
    <cellStyle name="_KT_TG_1_ÿÿÿÿÿ_Bieu4HTMT" xfId="710"/>
    <cellStyle name="_KT_TG_1_ÿÿÿÿÿ_kien giang 2" xfId="711"/>
    <cellStyle name="_KT_TG_1_ÿÿÿÿÿ_KH TPCP vung TNB (03-1-2012)" xfId="712"/>
    <cellStyle name="_KT_TG_2" xfId="713"/>
    <cellStyle name="_KT_TG_2 2" xfId="714"/>
    <cellStyle name="_KT_TG_2_05-12  KH trung han 2016-2020 - Liem Thinh edited" xfId="715"/>
    <cellStyle name="_KT_TG_2_ApGiaVatTu_cayxanh_latgach" xfId="716"/>
    <cellStyle name="_KT_TG_2_BANG TONG HOP TINH HINH THANH QUYET TOAN (MOI I)" xfId="717"/>
    <cellStyle name="_KT_TG_2_BAO CAO KLCT PT2000" xfId="718"/>
    <cellStyle name="_KT_TG_2_BAO CAO PT2000" xfId="719"/>
    <cellStyle name="_KT_TG_2_BAO CAO PT2000_Book1" xfId="720"/>
    <cellStyle name="_KT_TG_2_Bao cao XDCB 2001 - T11 KH dieu chinh 20-11-THAI" xfId="721"/>
    <cellStyle name="_KT_TG_2_BAO GIA NGAY 24-10-08 (co dam)" xfId="722"/>
    <cellStyle name="_KT_TG_2_BC  NAM 2007" xfId="723"/>
    <cellStyle name="_KT_TG_2_BC CV 6403 BKHĐT" xfId="724"/>
    <cellStyle name="_KT_TG_2_BC NQ11-CP - chinh sua lai" xfId="725"/>
    <cellStyle name="_KT_TG_2_BC NQ11-CP-Quynh sau bieu so3" xfId="726"/>
    <cellStyle name="_KT_TG_2_BC_NQ11-CP_-_Thao_sua_lai" xfId="727"/>
    <cellStyle name="_KT_TG_2_Bieu mau cong trinh khoi cong moi 3-4" xfId="728"/>
    <cellStyle name="_KT_TG_2_Bieu3ODA" xfId="729"/>
    <cellStyle name="_KT_TG_2_Bieu3ODA_1" xfId="730"/>
    <cellStyle name="_KT_TG_2_Bieu4HTMT" xfId="731"/>
    <cellStyle name="_KT_TG_2_bo sung von KCH nam 2010 va Du an tre kho khan" xfId="732"/>
    <cellStyle name="_KT_TG_2_Book1" xfId="733"/>
    <cellStyle name="_KT_TG_2_Book1 2" xfId="734"/>
    <cellStyle name="_KT_TG_2_Book1_1" xfId="735"/>
    <cellStyle name="_KT_TG_2_Book1_1 2" xfId="736"/>
    <cellStyle name="_KT_TG_2_Book1_1_BC CV 6403 BKHĐT" xfId="737"/>
    <cellStyle name="_KT_TG_2_Book1_1_Bieu mau cong trinh khoi cong moi 3-4" xfId="738"/>
    <cellStyle name="_KT_TG_2_Book1_1_Bieu3ODA" xfId="739"/>
    <cellStyle name="_KT_TG_2_Book1_1_Bieu4HTMT" xfId="740"/>
    <cellStyle name="_KT_TG_2_Book1_1_Book1" xfId="741"/>
    <cellStyle name="_KT_TG_2_Book1_1_Luy ke von ung nam 2011 -Thoa gui ngay 12-8-2012" xfId="742"/>
    <cellStyle name="_KT_TG_2_Book1_2" xfId="743"/>
    <cellStyle name="_KT_TG_2_Book1_2 2" xfId="744"/>
    <cellStyle name="_KT_TG_2_Book1_2_BC CV 6403 BKHĐT" xfId="745"/>
    <cellStyle name="_KT_TG_2_Book1_2_Bieu3ODA" xfId="746"/>
    <cellStyle name="_KT_TG_2_Book1_2_Luy ke von ung nam 2011 -Thoa gui ngay 12-8-2012" xfId="747"/>
    <cellStyle name="_KT_TG_2_Book1_3" xfId="748"/>
    <cellStyle name="_KT_TG_2_Book1_3 2" xfId="749"/>
    <cellStyle name="_KT_TG_2_Book1_BC CV 6403 BKHĐT" xfId="750"/>
    <cellStyle name="_KT_TG_2_Book1_Bieu mau cong trinh khoi cong moi 3-4" xfId="751"/>
    <cellStyle name="_KT_TG_2_Book1_Bieu3ODA" xfId="752"/>
    <cellStyle name="_KT_TG_2_Book1_Bieu4HTMT" xfId="753"/>
    <cellStyle name="_KT_TG_2_Book1_bo sung von KCH nam 2010 va Du an tre kho khan" xfId="754"/>
    <cellStyle name="_KT_TG_2_Book1_Book1" xfId="755"/>
    <cellStyle name="_KT_TG_2_Book1_danh muc chuan bi dau tu 2011 ngay 07-6-2011" xfId="756"/>
    <cellStyle name="_KT_TG_2_Book1_Danh muc pbo nguon von XSKT, XDCB nam 2009 chuyen qua nam 2010" xfId="757"/>
    <cellStyle name="_KT_TG_2_Book1_dieu chinh KH 2011 ngay 26-5-2011111" xfId="758"/>
    <cellStyle name="_KT_TG_2_Book1_DS KCH PHAN BO VON NSDP NAM 2010" xfId="759"/>
    <cellStyle name="_KT_TG_2_Book1_giao KH 2011 ngay 10-12-2010" xfId="760"/>
    <cellStyle name="_KT_TG_2_Book1_Luy ke von ung nam 2011 -Thoa gui ngay 12-8-2012" xfId="761"/>
    <cellStyle name="_KT_TG_2_CAU Khanh Nam(Thi Cong)" xfId="762"/>
    <cellStyle name="_KT_TG_2_CoCauPhi (version 1)" xfId="763"/>
    <cellStyle name="_KT_TG_2_Copy of 05-12  KH trung han 2016-2020 - Liem Thinh edited (1)" xfId="764"/>
    <cellStyle name="_KT_TG_2_ChiHuong_ApGia" xfId="765"/>
    <cellStyle name="_KT_TG_2_danh muc chuan bi dau tu 2011 ngay 07-6-2011" xfId="766"/>
    <cellStyle name="_KT_TG_2_Danh muc pbo nguon von XSKT, XDCB nam 2009 chuyen qua nam 2010" xfId="767"/>
    <cellStyle name="_KT_TG_2_DAU NOI PL-CL TAI PHU LAMHC" xfId="768"/>
    <cellStyle name="_KT_TG_2_dieu chinh KH 2011 ngay 26-5-2011111" xfId="769"/>
    <cellStyle name="_KT_TG_2_DS KCH PHAN BO VON NSDP NAM 2010" xfId="770"/>
    <cellStyle name="_KT_TG_2_DTCDT MR.2N110.HOCMON.TDTOAN.CCUNG" xfId="771"/>
    <cellStyle name="_KT_TG_2_DU TRU VAT TU" xfId="772"/>
    <cellStyle name="_KT_TG_2_GTGT 2003" xfId="773"/>
    <cellStyle name="_KT_TG_2_giao KH 2011 ngay 10-12-2010" xfId="774"/>
    <cellStyle name="_KT_TG_2_KE KHAI THUE GTGT 2004" xfId="775"/>
    <cellStyle name="_KT_TG_2_KE KHAI THUE GTGT 2004_BCTC2004" xfId="776"/>
    <cellStyle name="_KT_TG_2_kien giang 2" xfId="777"/>
    <cellStyle name="_KT_TG_2_KH TPCP 2016-2020 (tong hop)" xfId="778"/>
    <cellStyle name="_KT_TG_2_KH TPCP vung TNB (03-1-2012)" xfId="779"/>
    <cellStyle name="_KT_TG_2_Lora-tungchau" xfId="780"/>
    <cellStyle name="_KT_TG_2_Luy ke von ung nam 2011 -Thoa gui ngay 12-8-2012" xfId="781"/>
    <cellStyle name="_KT_TG_2_N-X-T-04" xfId="782"/>
    <cellStyle name="_KT_TG_2_NhanCong" xfId="783"/>
    <cellStyle name="_KT_TG_2_PGIA-phieu tham tra Kho bac" xfId="784"/>
    <cellStyle name="_KT_TG_2_PT02-02" xfId="785"/>
    <cellStyle name="_KT_TG_2_PT02-02_Book1" xfId="786"/>
    <cellStyle name="_KT_TG_2_PT02-03" xfId="787"/>
    <cellStyle name="_KT_TG_2_PT02-03_Book1" xfId="788"/>
    <cellStyle name="_KT_TG_2_phu luc tong ket tinh hinh TH giai doan 03-10 (ngay 30)" xfId="789"/>
    <cellStyle name="_KT_TG_2_Qt-HT3PQ1(CauKho)" xfId="790"/>
    <cellStyle name="_KT_TG_2_Sheet1" xfId="791"/>
    <cellStyle name="_KT_TG_2_TK152-04" xfId="792"/>
    <cellStyle name="_KT_TG_2_ÿÿÿÿÿ" xfId="793"/>
    <cellStyle name="_KT_TG_2_ÿÿÿÿÿ_Bieu mau cong trinh khoi cong moi 3-4" xfId="794"/>
    <cellStyle name="_KT_TG_2_ÿÿÿÿÿ_Bieu3ODA" xfId="795"/>
    <cellStyle name="_KT_TG_2_ÿÿÿÿÿ_Bieu4HTMT" xfId="796"/>
    <cellStyle name="_KT_TG_2_ÿÿÿÿÿ_kien giang 2" xfId="797"/>
    <cellStyle name="_KT_TG_2_ÿÿÿÿÿ_KH TPCP vung TNB (03-1-2012)" xfId="798"/>
    <cellStyle name="_KT_TG_3" xfId="799"/>
    <cellStyle name="_KT_TG_4" xfId="800"/>
    <cellStyle name="_KT_TG_4 2" xfId="801"/>
    <cellStyle name="_KT_TG_4_05-12  KH trung han 2016-2020 - Liem Thinh edited" xfId="802"/>
    <cellStyle name="_KT_TG_4_Copy of 05-12  KH trung han 2016-2020 - Liem Thinh edited (1)" xfId="803"/>
    <cellStyle name="_KT_TG_4_KH TPCP 2016-2020 (tong hop)" xfId="804"/>
    <cellStyle name="_KT_TG_4_Lora-tungchau" xfId="805"/>
    <cellStyle name="_KT_TG_4_Lora-tungchau 2" xfId="806"/>
    <cellStyle name="_KT_TG_4_Lora-tungchau_05-12  KH trung han 2016-2020 - Liem Thinh edited" xfId="807"/>
    <cellStyle name="_KT_TG_4_Lora-tungchau_Copy of 05-12  KH trung han 2016-2020 - Liem Thinh edited (1)" xfId="808"/>
    <cellStyle name="_KT_TG_4_Lora-tungchau_KH TPCP 2016-2020 (tong hop)" xfId="809"/>
    <cellStyle name="_KT_TG_4_Qt-HT3PQ1(CauKho)" xfId="810"/>
    <cellStyle name="_KH 2009" xfId="811"/>
    <cellStyle name="_KH 2009_15_10_2013 BC nhu cau von doi ung ODA (2014-2016) ngay 15102013 Sua" xfId="812"/>
    <cellStyle name="_KH 2009_BC nhu cau von doi ung ODA nganh NN (BKH)" xfId="813"/>
    <cellStyle name="_KH 2009_BC nhu cau von doi ung ODA nganh NN (BKH)_05-12  KH trung han 2016-2020 - Liem Thinh edited" xfId="814"/>
    <cellStyle name="_KH 2009_BC nhu cau von doi ung ODA nganh NN (BKH)_Copy of 05-12  KH trung han 2016-2020 - Liem Thinh edited (1)" xfId="815"/>
    <cellStyle name="_KH 2009_BC Tai co cau (bieu TH)" xfId="816"/>
    <cellStyle name="_KH 2009_BC Tai co cau (bieu TH)_05-12  KH trung han 2016-2020 - Liem Thinh edited" xfId="817"/>
    <cellStyle name="_KH 2009_BC Tai co cau (bieu TH)_Copy of 05-12  KH trung han 2016-2020 - Liem Thinh edited (1)" xfId="818"/>
    <cellStyle name="_KH 2009_DK 2014-2015 final" xfId="819"/>
    <cellStyle name="_KH 2009_DK 2014-2015 final_05-12  KH trung han 2016-2020 - Liem Thinh edited" xfId="820"/>
    <cellStyle name="_KH 2009_DK 2014-2015 final_Copy of 05-12  KH trung han 2016-2020 - Liem Thinh edited (1)" xfId="821"/>
    <cellStyle name="_KH 2009_DK 2014-2015 new" xfId="822"/>
    <cellStyle name="_KH 2009_DK 2014-2015 new_05-12  KH trung han 2016-2020 - Liem Thinh edited" xfId="823"/>
    <cellStyle name="_KH 2009_DK 2014-2015 new_Copy of 05-12  KH trung han 2016-2020 - Liem Thinh edited (1)" xfId="824"/>
    <cellStyle name="_KH 2009_DK KH CBDT 2014 11-11-2013" xfId="825"/>
    <cellStyle name="_KH 2009_DK KH CBDT 2014 11-11-2013(1)" xfId="826"/>
    <cellStyle name="_KH 2009_DK KH CBDT 2014 11-11-2013(1)_05-12  KH trung han 2016-2020 - Liem Thinh edited" xfId="827"/>
    <cellStyle name="_KH 2009_DK KH CBDT 2014 11-11-2013(1)_Copy of 05-12  KH trung han 2016-2020 - Liem Thinh edited (1)" xfId="828"/>
    <cellStyle name="_KH 2009_DK KH CBDT 2014 11-11-2013_05-12  KH trung han 2016-2020 - Liem Thinh edited" xfId="829"/>
    <cellStyle name="_KH 2009_DK KH CBDT 2014 11-11-2013_Copy of 05-12  KH trung han 2016-2020 - Liem Thinh edited (1)" xfId="830"/>
    <cellStyle name="_KH 2009_KH 2011-2015" xfId="831"/>
    <cellStyle name="_KH 2009_tai co cau dau tu (tong hop)1" xfId="832"/>
    <cellStyle name="_KH 2012 (TPCP) Bac Lieu (25-12-2011)" xfId="833"/>
    <cellStyle name="_Kh ql62 (2010) 11-09" xfId="834"/>
    <cellStyle name="_KH TPCP 2010 17-3-10" xfId="835"/>
    <cellStyle name="_KH TPCP vung TNB (03-1-2012)" xfId="836"/>
    <cellStyle name="_KH ung von cap bach 2009-Cuc NTTS de nghi (sua)" xfId="837"/>
    <cellStyle name="_Khung 2012" xfId="838"/>
    <cellStyle name="_Khung nam 2010" xfId="839"/>
    <cellStyle name="_Lora-tungchau" xfId="840"/>
    <cellStyle name="_Lora-tungchau 2" xfId="841"/>
    <cellStyle name="_Lora-tungchau_05-12  KH trung han 2016-2020 - Liem Thinh edited" xfId="842"/>
    <cellStyle name="_Lora-tungchau_Copy of 05-12  KH trung han 2016-2020 - Liem Thinh edited (1)" xfId="843"/>
    <cellStyle name="_Lora-tungchau_KH TPCP 2016-2020 (tong hop)" xfId="844"/>
    <cellStyle name="_Luy ke von ung nam 2011 -Thoa gui ngay 12-8-2012" xfId="845"/>
    <cellStyle name="_mau so 3" xfId="846"/>
    <cellStyle name="_MauThanTKKT-goi7-DonGia2143(vl t7)" xfId="847"/>
    <cellStyle name="_MauThanTKKT-goi7-DonGia2143(vl t7)_!1 1 bao cao giao KH ve HTCMT vung TNB   12-12-2011" xfId="848"/>
    <cellStyle name="_MauThanTKKT-goi7-DonGia2143(vl t7)_Bieu4HTMT" xfId="849"/>
    <cellStyle name="_MauThanTKKT-goi7-DonGia2143(vl t7)_Bieu4HTMT_!1 1 bao cao giao KH ve HTCMT vung TNB   12-12-2011" xfId="850"/>
    <cellStyle name="_MauThanTKKT-goi7-DonGia2143(vl t7)_Bieu4HTMT_KH TPCP vung TNB (03-1-2012)" xfId="851"/>
    <cellStyle name="_MauThanTKKT-goi7-DonGia2143(vl t7)_KH TPCP vung TNB (03-1-2012)" xfId="852"/>
    <cellStyle name="_N-X-T-04" xfId="853"/>
    <cellStyle name="_Nhu cau von ung truoc 2011 Tha h Hoa + Nge An gui TW" xfId="854"/>
    <cellStyle name="_Nhu cau von ung truoc 2011 Tha h Hoa + Nge An gui TW_!1 1 bao cao giao KH ve HTCMT vung TNB   12-12-2011" xfId="855"/>
    <cellStyle name="_Nhu cau von ung truoc 2011 Tha h Hoa + Nge An gui TW_Bieu4HTMT" xfId="856"/>
    <cellStyle name="_Nhu cau von ung truoc 2011 Tha h Hoa + Nge An gui TW_Bieu4HTMT_!1 1 bao cao giao KH ve HTCMT vung TNB   12-12-2011" xfId="857"/>
    <cellStyle name="_Nhu cau von ung truoc 2011 Tha h Hoa + Nge An gui TW_Bieu4HTMT_KH TPCP vung TNB (03-1-2012)" xfId="858"/>
    <cellStyle name="_Nhu cau von ung truoc 2011 Tha h Hoa + Nge An gui TW_KH TPCP vung TNB (03-1-2012)" xfId="859"/>
    <cellStyle name="_PERSONAL" xfId="860"/>
    <cellStyle name="_PERSONAL_BC CV 6403 BKHĐT" xfId="861"/>
    <cellStyle name="_PERSONAL_Bieu mau cong trinh khoi cong moi 3-4" xfId="862"/>
    <cellStyle name="_PERSONAL_Bieu3ODA" xfId="863"/>
    <cellStyle name="_PERSONAL_Bieu4HTMT" xfId="864"/>
    <cellStyle name="_PERSONAL_Book1" xfId="865"/>
    <cellStyle name="_PERSONAL_Book1 2" xfId="866"/>
    <cellStyle name="_PERSONAL_HTQ.8 GD1" xfId="867"/>
    <cellStyle name="_PERSONAL_HTQ.8 GD1_05-12  KH trung han 2016-2020 - Liem Thinh edited" xfId="868"/>
    <cellStyle name="_PERSONAL_HTQ.8 GD1_Copy of 05-12  KH trung han 2016-2020 - Liem Thinh edited (1)" xfId="869"/>
    <cellStyle name="_PERSONAL_HTQ.8 GD1_KH TPCP 2016-2020 (tong hop)" xfId="870"/>
    <cellStyle name="_PERSONAL_Luy ke von ung nam 2011 -Thoa gui ngay 12-8-2012" xfId="871"/>
    <cellStyle name="_PERSONAL_Tong hop KHCB 2001" xfId="872"/>
    <cellStyle name="_Phan bo KH 2009 TPCP" xfId="873"/>
    <cellStyle name="_phong bo mon22" xfId="874"/>
    <cellStyle name="_phong bo mon22_!1 1 bao cao giao KH ve HTCMT vung TNB   12-12-2011" xfId="875"/>
    <cellStyle name="_phong bo mon22_KH TPCP vung TNB (03-1-2012)" xfId="876"/>
    <cellStyle name="_Phu luc 2 (Bieu 2) TH KH 2010" xfId="877"/>
    <cellStyle name="_phu luc tong ket tinh hinh TH giai doan 03-10 (ngay 30)" xfId="878"/>
    <cellStyle name="_Phuluckinhphi_DC_lan 4_YL" xfId="879"/>
    <cellStyle name="_Q TOAN  SCTX QL.62 QUI I ( oanh)" xfId="880"/>
    <cellStyle name="_Q TOAN  SCTX QL.62 QUI II ( oanh)" xfId="881"/>
    <cellStyle name="_QT SCTXQL62_QT1 (Cty QL)" xfId="882"/>
    <cellStyle name="_Qt-HT3PQ1(CauKho)" xfId="883"/>
    <cellStyle name="_Sheet1" xfId="884"/>
    <cellStyle name="_Sheet2" xfId="885"/>
    <cellStyle name="_TG-TH" xfId="886"/>
    <cellStyle name="_TG-TH_1" xfId="887"/>
    <cellStyle name="_TG-TH_1 2" xfId="888"/>
    <cellStyle name="_TG-TH_1_05-12  KH trung han 2016-2020 - Liem Thinh edited" xfId="889"/>
    <cellStyle name="_TG-TH_1_ApGiaVatTu_cayxanh_latgach" xfId="890"/>
    <cellStyle name="_TG-TH_1_BANG TONG HOP TINH HINH THANH QUYET TOAN (MOI I)" xfId="891"/>
    <cellStyle name="_TG-TH_1_BAO CAO KLCT PT2000" xfId="892"/>
    <cellStyle name="_TG-TH_1_BAO CAO PT2000" xfId="893"/>
    <cellStyle name="_TG-TH_1_BAO CAO PT2000_Book1" xfId="894"/>
    <cellStyle name="_TG-TH_1_Bao cao XDCB 2001 - T11 KH dieu chinh 20-11-THAI" xfId="895"/>
    <cellStyle name="_TG-TH_1_BAO GIA NGAY 24-10-08 (co dam)" xfId="896"/>
    <cellStyle name="_TG-TH_1_BC  NAM 2007" xfId="897"/>
    <cellStyle name="_TG-TH_1_BC CV 6403 BKHĐT" xfId="898"/>
    <cellStyle name="_TG-TH_1_BC NQ11-CP - chinh sua lai" xfId="899"/>
    <cellStyle name="_TG-TH_1_BC NQ11-CP-Quynh sau bieu so3" xfId="900"/>
    <cellStyle name="_TG-TH_1_BC_NQ11-CP_-_Thao_sua_lai" xfId="901"/>
    <cellStyle name="_TG-TH_1_Bieu mau cong trinh khoi cong moi 3-4" xfId="902"/>
    <cellStyle name="_TG-TH_1_Bieu3ODA" xfId="903"/>
    <cellStyle name="_TG-TH_1_Bieu3ODA_1" xfId="904"/>
    <cellStyle name="_TG-TH_1_Bieu4HTMT" xfId="905"/>
    <cellStyle name="_TG-TH_1_bo sung von KCH nam 2010 va Du an tre kho khan" xfId="906"/>
    <cellStyle name="_TG-TH_1_Book1" xfId="907"/>
    <cellStyle name="_TG-TH_1_Book1 2" xfId="908"/>
    <cellStyle name="_TG-TH_1_Book1_1" xfId="909"/>
    <cellStyle name="_TG-TH_1_Book1_1 2" xfId="910"/>
    <cellStyle name="_TG-TH_1_Book1_1_BC CV 6403 BKHĐT" xfId="911"/>
    <cellStyle name="_TG-TH_1_Book1_1_Bieu mau cong trinh khoi cong moi 3-4" xfId="912"/>
    <cellStyle name="_TG-TH_1_Book1_1_Bieu3ODA" xfId="913"/>
    <cellStyle name="_TG-TH_1_Book1_1_Bieu4HTMT" xfId="914"/>
    <cellStyle name="_TG-TH_1_Book1_1_Book1" xfId="915"/>
    <cellStyle name="_TG-TH_1_Book1_1_Luy ke von ung nam 2011 -Thoa gui ngay 12-8-2012" xfId="916"/>
    <cellStyle name="_TG-TH_1_Book1_2" xfId="917"/>
    <cellStyle name="_TG-TH_1_Book1_2 2" xfId="918"/>
    <cellStyle name="_TG-TH_1_Book1_2_BC CV 6403 BKHĐT" xfId="919"/>
    <cellStyle name="_TG-TH_1_Book1_2_Bieu3ODA" xfId="920"/>
    <cellStyle name="_TG-TH_1_Book1_2_Luy ke von ung nam 2011 -Thoa gui ngay 12-8-2012" xfId="921"/>
    <cellStyle name="_TG-TH_1_Book1_3" xfId="922"/>
    <cellStyle name="_TG-TH_1_Book1_BC CV 6403 BKHĐT" xfId="923"/>
    <cellStyle name="_TG-TH_1_Book1_BC-QT-WB-dthao" xfId="924"/>
    <cellStyle name="_TG-TH_1_Book1_Bieu mau cong trinh khoi cong moi 3-4" xfId="925"/>
    <cellStyle name="_TG-TH_1_Book1_Bieu3ODA" xfId="926"/>
    <cellStyle name="_TG-TH_1_Book1_Bieu4HTMT" xfId="927"/>
    <cellStyle name="_TG-TH_1_Book1_bo sung von KCH nam 2010 va Du an tre kho khan" xfId="928"/>
    <cellStyle name="_TG-TH_1_Book1_Book1" xfId="929"/>
    <cellStyle name="_TG-TH_1_Book1_danh muc chuan bi dau tu 2011 ngay 07-6-2011" xfId="930"/>
    <cellStyle name="_TG-TH_1_Book1_Danh muc pbo nguon von XSKT, XDCB nam 2009 chuyen qua nam 2010" xfId="931"/>
    <cellStyle name="_TG-TH_1_Book1_dieu chinh KH 2011 ngay 26-5-2011111" xfId="932"/>
    <cellStyle name="_TG-TH_1_Book1_DS KCH PHAN BO VON NSDP NAM 2010" xfId="933"/>
    <cellStyle name="_TG-TH_1_Book1_giao KH 2011 ngay 10-12-2010" xfId="934"/>
    <cellStyle name="_TG-TH_1_Book1_Luy ke von ung nam 2011 -Thoa gui ngay 12-8-2012" xfId="935"/>
    <cellStyle name="_TG-TH_1_CAU Khanh Nam(Thi Cong)" xfId="936"/>
    <cellStyle name="_TG-TH_1_CoCauPhi (version 1)" xfId="937"/>
    <cellStyle name="_TG-TH_1_Copy of 05-12  KH trung han 2016-2020 - Liem Thinh edited (1)" xfId="938"/>
    <cellStyle name="_TG-TH_1_ChiHuong_ApGia" xfId="939"/>
    <cellStyle name="_TG-TH_1_danh muc chuan bi dau tu 2011 ngay 07-6-2011" xfId="940"/>
    <cellStyle name="_TG-TH_1_Danh muc pbo nguon von XSKT, XDCB nam 2009 chuyen qua nam 2010" xfId="941"/>
    <cellStyle name="_TG-TH_1_DAU NOI PL-CL TAI PHU LAMHC" xfId="942"/>
    <cellStyle name="_TG-TH_1_dieu chinh KH 2011 ngay 26-5-2011111" xfId="943"/>
    <cellStyle name="_TG-TH_1_DS KCH PHAN BO VON NSDP NAM 2010" xfId="944"/>
    <cellStyle name="_TG-TH_1_DTCDT MR.2N110.HOCMON.TDTOAN.CCUNG" xfId="945"/>
    <cellStyle name="_TG-TH_1_DU TRU VAT TU" xfId="946"/>
    <cellStyle name="_TG-TH_1_GTGT 2003" xfId="947"/>
    <cellStyle name="_TG-TH_1_giao KH 2011 ngay 10-12-2010" xfId="948"/>
    <cellStyle name="_TG-TH_1_KE KHAI THUE GTGT 2004" xfId="949"/>
    <cellStyle name="_TG-TH_1_KE KHAI THUE GTGT 2004_BCTC2004" xfId="950"/>
    <cellStyle name="_TG-TH_1_kien giang 2" xfId="951"/>
    <cellStyle name="_TG-TH_1_KH TPCP 2016-2020 (tong hop)" xfId="952"/>
    <cellStyle name="_TG-TH_1_KH TPCP vung TNB (03-1-2012)" xfId="953"/>
    <cellStyle name="_TG-TH_1_Lora-tungchau" xfId="954"/>
    <cellStyle name="_TG-TH_1_Luy ke von ung nam 2011 -Thoa gui ngay 12-8-2012" xfId="955"/>
    <cellStyle name="_TG-TH_1_N-X-T-04" xfId="956"/>
    <cellStyle name="_TG-TH_1_NhanCong" xfId="957"/>
    <cellStyle name="_TG-TH_1_PGIA-phieu tham tra Kho bac" xfId="958"/>
    <cellStyle name="_TG-TH_1_PT02-02" xfId="959"/>
    <cellStyle name="_TG-TH_1_PT02-02_Book1" xfId="960"/>
    <cellStyle name="_TG-TH_1_PT02-03" xfId="961"/>
    <cellStyle name="_TG-TH_1_PT02-03_Book1" xfId="962"/>
    <cellStyle name="_TG-TH_1_phu luc tong ket tinh hinh TH giai doan 03-10 (ngay 30)" xfId="963"/>
    <cellStyle name="_TG-TH_1_Qt-HT3PQ1(CauKho)" xfId="964"/>
    <cellStyle name="_TG-TH_1_Sheet1" xfId="965"/>
    <cellStyle name="_TG-TH_1_TK152-04" xfId="966"/>
    <cellStyle name="_TG-TH_1_ÿÿÿÿÿ" xfId="967"/>
    <cellStyle name="_TG-TH_1_ÿÿÿÿÿ_Bieu mau cong trinh khoi cong moi 3-4" xfId="968"/>
    <cellStyle name="_TG-TH_1_ÿÿÿÿÿ_Bieu3ODA" xfId="969"/>
    <cellStyle name="_TG-TH_1_ÿÿÿÿÿ_Bieu4HTMT" xfId="970"/>
    <cellStyle name="_TG-TH_1_ÿÿÿÿÿ_kien giang 2" xfId="971"/>
    <cellStyle name="_TG-TH_1_ÿÿÿÿÿ_KH TPCP vung TNB (03-1-2012)" xfId="972"/>
    <cellStyle name="_TG-TH_2" xfId="973"/>
    <cellStyle name="_TG-TH_2 2" xfId="974"/>
    <cellStyle name="_TG-TH_2_05-12  KH trung han 2016-2020 - Liem Thinh edited" xfId="975"/>
    <cellStyle name="_TG-TH_2_ApGiaVatTu_cayxanh_latgach" xfId="976"/>
    <cellStyle name="_TG-TH_2_BANG TONG HOP TINH HINH THANH QUYET TOAN (MOI I)" xfId="977"/>
    <cellStyle name="_TG-TH_2_BAO CAO KLCT PT2000" xfId="978"/>
    <cellStyle name="_TG-TH_2_BAO CAO PT2000" xfId="979"/>
    <cellStyle name="_TG-TH_2_BAO CAO PT2000_Book1" xfId="980"/>
    <cellStyle name="_TG-TH_2_Bao cao XDCB 2001 - T11 KH dieu chinh 20-11-THAI" xfId="981"/>
    <cellStyle name="_TG-TH_2_BAO GIA NGAY 24-10-08 (co dam)" xfId="982"/>
    <cellStyle name="_TG-TH_2_BC  NAM 2007" xfId="983"/>
    <cellStyle name="_TG-TH_2_BC CV 6403 BKHĐT" xfId="984"/>
    <cellStyle name="_TG-TH_2_BC NQ11-CP - chinh sua lai" xfId="985"/>
    <cellStyle name="_TG-TH_2_BC NQ11-CP-Quynh sau bieu so3" xfId="986"/>
    <cellStyle name="_TG-TH_2_BC_NQ11-CP_-_Thao_sua_lai" xfId="987"/>
    <cellStyle name="_TG-TH_2_Bieu mau cong trinh khoi cong moi 3-4" xfId="988"/>
    <cellStyle name="_TG-TH_2_Bieu3ODA" xfId="989"/>
    <cellStyle name="_TG-TH_2_Bieu3ODA_1" xfId="990"/>
    <cellStyle name="_TG-TH_2_Bieu4HTMT" xfId="991"/>
    <cellStyle name="_TG-TH_2_bo sung von KCH nam 2010 va Du an tre kho khan" xfId="992"/>
    <cellStyle name="_TG-TH_2_Book1" xfId="993"/>
    <cellStyle name="_TG-TH_2_Book1 2" xfId="994"/>
    <cellStyle name="_TG-TH_2_Book1_1" xfId="995"/>
    <cellStyle name="_TG-TH_2_Book1_1 2" xfId="996"/>
    <cellStyle name="_TG-TH_2_Book1_1_BC CV 6403 BKHĐT" xfId="997"/>
    <cellStyle name="_TG-TH_2_Book1_1_Bieu mau cong trinh khoi cong moi 3-4" xfId="998"/>
    <cellStyle name="_TG-TH_2_Book1_1_Bieu3ODA" xfId="999"/>
    <cellStyle name="_TG-TH_2_Book1_1_Bieu4HTMT" xfId="1000"/>
    <cellStyle name="_TG-TH_2_Book1_1_Book1" xfId="1001"/>
    <cellStyle name="_TG-TH_2_Book1_1_Luy ke von ung nam 2011 -Thoa gui ngay 12-8-2012" xfId="1002"/>
    <cellStyle name="_TG-TH_2_Book1_2" xfId="1003"/>
    <cellStyle name="_TG-TH_2_Book1_2 2" xfId="1004"/>
    <cellStyle name="_TG-TH_2_Book1_2_BC CV 6403 BKHĐT" xfId="1005"/>
    <cellStyle name="_TG-TH_2_Book1_2_Bieu3ODA" xfId="1006"/>
    <cellStyle name="_TG-TH_2_Book1_2_Luy ke von ung nam 2011 -Thoa gui ngay 12-8-2012" xfId="1007"/>
    <cellStyle name="_TG-TH_2_Book1_3" xfId="1008"/>
    <cellStyle name="_TG-TH_2_Book1_3 2" xfId="1009"/>
    <cellStyle name="_TG-TH_2_Book1_BC CV 6403 BKHĐT" xfId="1010"/>
    <cellStyle name="_TG-TH_2_Book1_Bieu mau cong trinh khoi cong moi 3-4" xfId="1011"/>
    <cellStyle name="_TG-TH_2_Book1_Bieu3ODA" xfId="1012"/>
    <cellStyle name="_TG-TH_2_Book1_Bieu4HTMT" xfId="1013"/>
    <cellStyle name="_TG-TH_2_Book1_bo sung von KCH nam 2010 va Du an tre kho khan" xfId="1014"/>
    <cellStyle name="_TG-TH_2_Book1_Book1" xfId="1015"/>
    <cellStyle name="_TG-TH_2_Book1_danh muc chuan bi dau tu 2011 ngay 07-6-2011" xfId="1016"/>
    <cellStyle name="_TG-TH_2_Book1_Danh muc pbo nguon von XSKT, XDCB nam 2009 chuyen qua nam 2010" xfId="1017"/>
    <cellStyle name="_TG-TH_2_Book1_dieu chinh KH 2011 ngay 26-5-2011111" xfId="1018"/>
    <cellStyle name="_TG-TH_2_Book1_DS KCH PHAN BO VON NSDP NAM 2010" xfId="1019"/>
    <cellStyle name="_TG-TH_2_Book1_giao KH 2011 ngay 10-12-2010" xfId="1020"/>
    <cellStyle name="_TG-TH_2_Book1_Luy ke von ung nam 2011 -Thoa gui ngay 12-8-2012" xfId="1021"/>
    <cellStyle name="_TG-TH_2_CAU Khanh Nam(Thi Cong)" xfId="1022"/>
    <cellStyle name="_TG-TH_2_CoCauPhi (version 1)" xfId="1023"/>
    <cellStyle name="_TG-TH_2_Copy of 05-12  KH trung han 2016-2020 - Liem Thinh edited (1)" xfId="1024"/>
    <cellStyle name="_TG-TH_2_ChiHuong_ApGia" xfId="1025"/>
    <cellStyle name="_TG-TH_2_danh muc chuan bi dau tu 2011 ngay 07-6-2011" xfId="1026"/>
    <cellStyle name="_TG-TH_2_Danh muc pbo nguon von XSKT, XDCB nam 2009 chuyen qua nam 2010" xfId="1027"/>
    <cellStyle name="_TG-TH_2_DAU NOI PL-CL TAI PHU LAMHC" xfId="1028"/>
    <cellStyle name="_TG-TH_2_dieu chinh KH 2011 ngay 26-5-2011111" xfId="1029"/>
    <cellStyle name="_TG-TH_2_DS KCH PHAN BO VON NSDP NAM 2010" xfId="1030"/>
    <cellStyle name="_TG-TH_2_DTCDT MR.2N110.HOCMON.TDTOAN.CCUNG" xfId="1031"/>
    <cellStyle name="_TG-TH_2_DU TRU VAT TU" xfId="1032"/>
    <cellStyle name="_TG-TH_2_GTGT 2003" xfId="1033"/>
    <cellStyle name="_TG-TH_2_giao KH 2011 ngay 10-12-2010" xfId="1034"/>
    <cellStyle name="_TG-TH_2_KE KHAI THUE GTGT 2004" xfId="1035"/>
    <cellStyle name="_TG-TH_2_KE KHAI THUE GTGT 2004_BCTC2004" xfId="1036"/>
    <cellStyle name="_TG-TH_2_kien giang 2" xfId="1037"/>
    <cellStyle name="_TG-TH_2_KH TPCP 2016-2020 (tong hop)" xfId="1038"/>
    <cellStyle name="_TG-TH_2_KH TPCP vung TNB (03-1-2012)" xfId="1039"/>
    <cellStyle name="_TG-TH_2_Lora-tungchau" xfId="1040"/>
    <cellStyle name="_TG-TH_2_Luy ke von ung nam 2011 -Thoa gui ngay 12-8-2012" xfId="1041"/>
    <cellStyle name="_TG-TH_2_N-X-T-04" xfId="1042"/>
    <cellStyle name="_TG-TH_2_NhanCong" xfId="1043"/>
    <cellStyle name="_TG-TH_2_PGIA-phieu tham tra Kho bac" xfId="1044"/>
    <cellStyle name="_TG-TH_2_PT02-02" xfId="1045"/>
    <cellStyle name="_TG-TH_2_PT02-02_Book1" xfId="1046"/>
    <cellStyle name="_TG-TH_2_PT02-03" xfId="1047"/>
    <cellStyle name="_TG-TH_2_PT02-03_Book1" xfId="1048"/>
    <cellStyle name="_TG-TH_2_phu luc tong ket tinh hinh TH giai doan 03-10 (ngay 30)" xfId="1049"/>
    <cellStyle name="_TG-TH_2_Qt-HT3PQ1(CauKho)" xfId="1050"/>
    <cellStyle name="_TG-TH_2_Sheet1" xfId="1051"/>
    <cellStyle name="_TG-TH_2_TK152-04" xfId="1052"/>
    <cellStyle name="_TG-TH_2_ÿÿÿÿÿ" xfId="1053"/>
    <cellStyle name="_TG-TH_2_ÿÿÿÿÿ_Bieu mau cong trinh khoi cong moi 3-4" xfId="1054"/>
    <cellStyle name="_TG-TH_2_ÿÿÿÿÿ_Bieu3ODA" xfId="1055"/>
    <cellStyle name="_TG-TH_2_ÿÿÿÿÿ_Bieu4HTMT" xfId="1056"/>
    <cellStyle name="_TG-TH_2_ÿÿÿÿÿ_kien giang 2" xfId="1057"/>
    <cellStyle name="_TG-TH_2_ÿÿÿÿÿ_KH TPCP vung TNB (03-1-2012)" xfId="1058"/>
    <cellStyle name="_TG-TH_3" xfId="1059"/>
    <cellStyle name="_TG-TH_3 2" xfId="1060"/>
    <cellStyle name="_TG-TH_3_05-12  KH trung han 2016-2020 - Liem Thinh edited" xfId="1061"/>
    <cellStyle name="_TG-TH_3_Copy of 05-12  KH trung han 2016-2020 - Liem Thinh edited (1)" xfId="1062"/>
    <cellStyle name="_TG-TH_3_KH TPCP 2016-2020 (tong hop)" xfId="1063"/>
    <cellStyle name="_TG-TH_3_Lora-tungchau" xfId="1064"/>
    <cellStyle name="_TG-TH_3_Lora-tungchau 2" xfId="1065"/>
    <cellStyle name="_TG-TH_3_Lora-tungchau_05-12  KH trung han 2016-2020 - Liem Thinh edited" xfId="1066"/>
    <cellStyle name="_TG-TH_3_Lora-tungchau_Copy of 05-12  KH trung han 2016-2020 - Liem Thinh edited (1)" xfId="1067"/>
    <cellStyle name="_TG-TH_3_Lora-tungchau_KH TPCP 2016-2020 (tong hop)" xfId="1068"/>
    <cellStyle name="_TG-TH_3_Qt-HT3PQ1(CauKho)" xfId="1069"/>
    <cellStyle name="_TG-TH_4" xfId="1070"/>
    <cellStyle name="_TK152-04" xfId="1071"/>
    <cellStyle name="_Tong dutoan PP LAHAI" xfId="1072"/>
    <cellStyle name="_TPCP GT-24-5-Mien Nui" xfId="1073"/>
    <cellStyle name="_TPCP GT-24-5-Mien Nui_!1 1 bao cao giao KH ve HTCMT vung TNB   12-12-2011" xfId="1074"/>
    <cellStyle name="_TPCP GT-24-5-Mien Nui_Bieu4HTMT" xfId="1075"/>
    <cellStyle name="_TPCP GT-24-5-Mien Nui_Bieu4HTMT_!1 1 bao cao giao KH ve HTCMT vung TNB   12-12-2011" xfId="1076"/>
    <cellStyle name="_TPCP GT-24-5-Mien Nui_Bieu4HTMT_KH TPCP vung TNB (03-1-2012)" xfId="1077"/>
    <cellStyle name="_TPCP GT-24-5-Mien Nui_KH TPCP vung TNB (03-1-2012)" xfId="1078"/>
    <cellStyle name="_TH KH 2010" xfId="1079"/>
    <cellStyle name="_ung truoc 2011 NSTW Thanh Hoa + Nge An gui Thu 12-5" xfId="1080"/>
    <cellStyle name="_ung truoc 2011 NSTW Thanh Hoa + Nge An gui Thu 12-5_!1 1 bao cao giao KH ve HTCMT vung TNB   12-12-2011" xfId="1081"/>
    <cellStyle name="_ung truoc 2011 NSTW Thanh Hoa + Nge An gui Thu 12-5_Bieu4HTMT" xfId="1082"/>
    <cellStyle name="_ung truoc 2011 NSTW Thanh Hoa + Nge An gui Thu 12-5_Bieu4HTMT_!1 1 bao cao giao KH ve HTCMT vung TNB   12-12-2011" xfId="1083"/>
    <cellStyle name="_ung truoc 2011 NSTW Thanh Hoa + Nge An gui Thu 12-5_Bieu4HTMT_KH TPCP vung TNB (03-1-2012)" xfId="1084"/>
    <cellStyle name="_ung truoc 2011 NSTW Thanh Hoa + Nge An gui Thu 12-5_KH TPCP vung TNB (03-1-2012)" xfId="1085"/>
    <cellStyle name="_ung truoc cua long an (6-5-2010)" xfId="1086"/>
    <cellStyle name="_Ung von nam 2011 vung TNB - Doan Cong tac (12-5-2010)" xfId="1087"/>
    <cellStyle name="_Ung von nam 2011 vung TNB - Doan Cong tac (12-5-2010)_!1 1 bao cao giao KH ve HTCMT vung TNB   12-12-2011" xfId="1088"/>
    <cellStyle name="_Ung von nam 2011 vung TNB - Doan Cong tac (12-5-2010)_Bieu4HTMT" xfId="1089"/>
    <cellStyle name="_Ung von nam 2011 vung TNB - Doan Cong tac (12-5-2010)_Bieu4HTMT_!1 1 bao cao giao KH ve HTCMT vung TNB   12-12-2011" xfId="1090"/>
    <cellStyle name="_Ung von nam 2011 vung TNB - Doan Cong tac (12-5-2010)_Bieu4HTMT_KH TPCP vung TNB (03-1-2012)" xfId="1091"/>
    <cellStyle name="_Ung von nam 2011 vung TNB - Doan Cong tac (12-5-2010)_Cong trinh co y kien LD_Dang_NN_2011-Tay nguyen-9-10" xfId="1092"/>
    <cellStyle name="_Ung von nam 2011 vung TNB - Doan Cong tac (12-5-2010)_Cong trinh co y kien LD_Dang_NN_2011-Tay nguyen-9-10_!1 1 bao cao giao KH ve HTCMT vung TNB   12-12-2011" xfId="1093"/>
    <cellStyle name="_Ung von nam 2011 vung TNB - Doan Cong tac (12-5-2010)_Cong trinh co y kien LD_Dang_NN_2011-Tay nguyen-9-10_Bieu4HTMT" xfId="1094"/>
    <cellStyle name="_Ung von nam 2011 vung TNB - Doan Cong tac (12-5-2010)_Cong trinh co y kien LD_Dang_NN_2011-Tay nguyen-9-10_Bieu4HTMT_!1 1 bao cao giao KH ve HTCMT vung TNB   12-12-2011" xfId="1095"/>
    <cellStyle name="_Ung von nam 2011 vung TNB - Doan Cong tac (12-5-2010)_Cong trinh co y kien LD_Dang_NN_2011-Tay nguyen-9-10_Bieu4HTMT_KH TPCP vung TNB (03-1-2012)" xfId="1096"/>
    <cellStyle name="_Ung von nam 2011 vung TNB - Doan Cong tac (12-5-2010)_Cong trinh co y kien LD_Dang_NN_2011-Tay nguyen-9-10_KH TPCP vung TNB (03-1-2012)" xfId="1097"/>
    <cellStyle name="_Ung von nam 2011 vung TNB - Doan Cong tac (12-5-2010)_Chuẩn bị đầu tư 2011 (sep Hung)_KH 2012 (T3-2013)" xfId="1098"/>
    <cellStyle name="_Ung von nam 2011 vung TNB - Doan Cong tac (12-5-2010)_KH TPCP vung TNB (03-1-2012)" xfId="1099"/>
    <cellStyle name="_Ung von nam 2011 vung TNB - Doan Cong tac (12-5-2010)_TN - Ho tro khac 2011" xfId="1100"/>
    <cellStyle name="_Ung von nam 2011 vung TNB - Doan Cong tac (12-5-2010)_TN - Ho tro khac 2011_!1 1 bao cao giao KH ve HTCMT vung TNB   12-12-2011" xfId="1101"/>
    <cellStyle name="_Ung von nam 2011 vung TNB - Doan Cong tac (12-5-2010)_TN - Ho tro khac 2011_Bieu4HTMT" xfId="1102"/>
    <cellStyle name="_Ung von nam 2011 vung TNB - Doan Cong tac (12-5-2010)_TN - Ho tro khac 2011_Bieu4HTMT_!1 1 bao cao giao KH ve HTCMT vung TNB   12-12-2011" xfId="1103"/>
    <cellStyle name="_Ung von nam 2011 vung TNB - Doan Cong tac (12-5-2010)_TN - Ho tro khac 2011_Bieu4HTMT_KH TPCP vung TNB (03-1-2012)" xfId="1104"/>
    <cellStyle name="_Ung von nam 2011 vung TNB - Doan Cong tac (12-5-2010)_TN - Ho tro khac 2011_KH TPCP vung TNB (03-1-2012)" xfId="1105"/>
    <cellStyle name="_Von dau tu 2006-2020 (TL chien luoc)" xfId="1106"/>
    <cellStyle name="_Von dau tu 2006-2020 (TL chien luoc)_15_10_2013 BC nhu cau von doi ung ODA (2014-2016) ngay 15102013 Sua" xfId="1107"/>
    <cellStyle name="_Von dau tu 2006-2020 (TL chien luoc)_BC nhu cau von doi ung ODA nganh NN (BKH)" xfId="1108"/>
    <cellStyle name="_Von dau tu 2006-2020 (TL chien luoc)_BC nhu cau von doi ung ODA nganh NN (BKH)_05-12  KH trung han 2016-2020 - Liem Thinh edited" xfId="1109"/>
    <cellStyle name="_Von dau tu 2006-2020 (TL chien luoc)_BC nhu cau von doi ung ODA nganh NN (BKH)_Copy of 05-12  KH trung han 2016-2020 - Liem Thinh edited (1)" xfId="1110"/>
    <cellStyle name="_Von dau tu 2006-2020 (TL chien luoc)_BC Tai co cau (bieu TH)" xfId="1111"/>
    <cellStyle name="_Von dau tu 2006-2020 (TL chien luoc)_BC Tai co cau (bieu TH)_05-12  KH trung han 2016-2020 - Liem Thinh edited" xfId="1112"/>
    <cellStyle name="_Von dau tu 2006-2020 (TL chien luoc)_BC Tai co cau (bieu TH)_Copy of 05-12  KH trung han 2016-2020 - Liem Thinh edited (1)" xfId="1113"/>
    <cellStyle name="_Von dau tu 2006-2020 (TL chien luoc)_DK 2014-2015 final" xfId="1114"/>
    <cellStyle name="_Von dau tu 2006-2020 (TL chien luoc)_DK 2014-2015 final_05-12  KH trung han 2016-2020 - Liem Thinh edited" xfId="1115"/>
    <cellStyle name="_Von dau tu 2006-2020 (TL chien luoc)_DK 2014-2015 final_Copy of 05-12  KH trung han 2016-2020 - Liem Thinh edited (1)" xfId="1116"/>
    <cellStyle name="_Von dau tu 2006-2020 (TL chien luoc)_DK 2014-2015 new" xfId="1117"/>
    <cellStyle name="_Von dau tu 2006-2020 (TL chien luoc)_DK 2014-2015 new_05-12  KH trung han 2016-2020 - Liem Thinh edited" xfId="1118"/>
    <cellStyle name="_Von dau tu 2006-2020 (TL chien luoc)_DK 2014-2015 new_Copy of 05-12  KH trung han 2016-2020 - Liem Thinh edited (1)" xfId="1119"/>
    <cellStyle name="_Von dau tu 2006-2020 (TL chien luoc)_DK KH CBDT 2014 11-11-2013" xfId="1120"/>
    <cellStyle name="_Von dau tu 2006-2020 (TL chien luoc)_DK KH CBDT 2014 11-11-2013(1)" xfId="1121"/>
    <cellStyle name="_Von dau tu 2006-2020 (TL chien luoc)_DK KH CBDT 2014 11-11-2013(1)_05-12  KH trung han 2016-2020 - Liem Thinh edited" xfId="1122"/>
    <cellStyle name="_Von dau tu 2006-2020 (TL chien luoc)_DK KH CBDT 2014 11-11-2013(1)_Copy of 05-12  KH trung han 2016-2020 - Liem Thinh edited (1)" xfId="1123"/>
    <cellStyle name="_Von dau tu 2006-2020 (TL chien luoc)_DK KH CBDT 2014 11-11-2013_05-12  KH trung han 2016-2020 - Liem Thinh edited" xfId="1124"/>
    <cellStyle name="_Von dau tu 2006-2020 (TL chien luoc)_DK KH CBDT 2014 11-11-2013_Copy of 05-12  KH trung han 2016-2020 - Liem Thinh edited (1)" xfId="1125"/>
    <cellStyle name="_Von dau tu 2006-2020 (TL chien luoc)_KH 2011-2015" xfId="1126"/>
    <cellStyle name="_Von dau tu 2006-2020 (TL chien luoc)_tai co cau dau tu (tong hop)1" xfId="1127"/>
    <cellStyle name="_x005f_x0001_" xfId="1128"/>
    <cellStyle name="_x005f_x0001__!1 1 bao cao giao KH ve HTCMT vung TNB   12-12-2011" xfId="1129"/>
    <cellStyle name="_x005f_x0001__kien giang 2" xfId="1130"/>
    <cellStyle name="_x005f_x000d__x005f_x000a_JournalTemplate=C:\COMFO\CTALK\JOURSTD.TPL_x005f_x000d__x005f_x000a_LbStateAddress=3 3 0 251 1 89 2 311_x005f_x000d__x005f_x000a_LbStateJou" xfId="1131"/>
    <cellStyle name="_x005f_x005f_x005f_x0001_" xfId="1132"/>
    <cellStyle name="_x005f_x005f_x005f_x0001__!1 1 bao cao giao KH ve HTCMT vung TNB   12-12-2011" xfId="1133"/>
    <cellStyle name="_x005f_x005f_x005f_x0001__kien giang 2" xfId="1134"/>
    <cellStyle name="_x005f_x005f_x005f_x000d__x005f_x005f_x005f_x000a_JournalTemplate=C:\COMFO\CTALK\JOURSTD.TPL_x005f_x005f_x005f_x000d__x005f_x005f_x005f_x000a_LbStateAddress=3 3 0 251 1 89 2 311_x005f_x005f_x005f_x000d__x005f_x005f_x005f_x000a_LbStateJou" xfId="1135"/>
    <cellStyle name="_XDCB thang 12.2010" xfId="1136"/>
    <cellStyle name="_ÿÿÿÿÿ" xfId="1137"/>
    <cellStyle name="_ÿÿÿÿÿ_Bieu mau cong trinh khoi cong moi 3-4" xfId="1138"/>
    <cellStyle name="_ÿÿÿÿÿ_Bieu mau cong trinh khoi cong moi 3-4_!1 1 bao cao giao KH ve HTCMT vung TNB   12-12-2011" xfId="1139"/>
    <cellStyle name="_ÿÿÿÿÿ_Bieu mau cong trinh khoi cong moi 3-4_KH TPCP vung TNB (03-1-2012)" xfId="1140"/>
    <cellStyle name="_ÿÿÿÿÿ_Bieu3ODA" xfId="1141"/>
    <cellStyle name="_ÿÿÿÿÿ_Bieu3ODA_!1 1 bao cao giao KH ve HTCMT vung TNB   12-12-2011" xfId="1142"/>
    <cellStyle name="_ÿÿÿÿÿ_Bieu3ODA_KH TPCP vung TNB (03-1-2012)" xfId="1143"/>
    <cellStyle name="_ÿÿÿÿÿ_Bieu4HTMT" xfId="1144"/>
    <cellStyle name="_ÿÿÿÿÿ_Bieu4HTMT_!1 1 bao cao giao KH ve HTCMT vung TNB   12-12-2011" xfId="1145"/>
    <cellStyle name="_ÿÿÿÿÿ_Bieu4HTMT_KH TPCP vung TNB (03-1-2012)" xfId="1146"/>
    <cellStyle name="_ÿÿÿÿÿ_kien giang 2" xfId="1147"/>
    <cellStyle name="_ÿÿÿÿÿ_Kh ql62 (2010) 11-09" xfId="1148"/>
    <cellStyle name="_ÿÿÿÿÿ_KH TPCP vung TNB (03-1-2012)" xfId="1149"/>
    <cellStyle name="_ÿÿÿÿÿ_Khung 2012" xfId="1150"/>
    <cellStyle name="~1" xfId="1151"/>
    <cellStyle name="’Ê‰Ý [0.00]_laroux" xfId="1152"/>
    <cellStyle name="’Ê‰Ý_laroux" xfId="1153"/>
    <cellStyle name="¤@¯ë_CHI PHI QUAN LY 1-00" xfId="1154"/>
    <cellStyle name="•W?_Format" xfId="1155"/>
    <cellStyle name="•W_’·Šú‰p•¶" xfId="1157"/>
    <cellStyle name="•W€_’·Šú‰p•¶" xfId="1156"/>
    <cellStyle name="0" xfId="1159"/>
    <cellStyle name="0 2" xfId="1160"/>
    <cellStyle name="0,0_x000a__x000a_NA_x000a__x000a_" xfId="1161"/>
    <cellStyle name="0,0_x000d__x000a_NA_x000d__x000a_" xfId="1162"/>
    <cellStyle name="0,0_x000d__x000a_NA_x000d__x000a_ 2" xfId="1163"/>
    <cellStyle name="0,0_x000d__x000a_NA_x000d__x000a__Thanh hoa chinh thuc 28-2" xfId="1164"/>
    <cellStyle name="0,0_x005f_x000d__x005f_x000a_NA_x005f_x000d__x005f_x000a_" xfId="1165"/>
    <cellStyle name="0.0" xfId="1166"/>
    <cellStyle name="0.0 2" xfId="1167"/>
    <cellStyle name="0.00" xfId="1168"/>
    <cellStyle name="0.00 2" xfId="1169"/>
    <cellStyle name="1" xfId="1170"/>
    <cellStyle name="1 2" xfId="1171"/>
    <cellStyle name="1_!1 1 bao cao giao KH ve HTCMT vung TNB   12-12-2011" xfId="1172"/>
    <cellStyle name="1_BAO GIA NGAY 24-10-08 (co dam)" xfId="1173"/>
    <cellStyle name="1_Bieu4HTMT" xfId="1174"/>
    <cellStyle name="1_Book1" xfId="1175"/>
    <cellStyle name="1_Book1_1" xfId="1176"/>
    <cellStyle name="1_Book1_1_!1 1 bao cao giao KH ve HTCMT vung TNB   12-12-2011" xfId="1177"/>
    <cellStyle name="1_Book1_1_Bieu4HTMT" xfId="1178"/>
    <cellStyle name="1_Book1_1_Bieu4HTMT_!1 1 bao cao giao KH ve HTCMT vung TNB   12-12-2011" xfId="1179"/>
    <cellStyle name="1_Book1_1_Bieu4HTMT_KH TPCP vung TNB (03-1-2012)" xfId="1180"/>
    <cellStyle name="1_Book1_1_KH TPCP vung TNB (03-1-2012)" xfId="1181"/>
    <cellStyle name="1_Cau thuy dien Ban La (Cu Anh)" xfId="1182"/>
    <cellStyle name="1_Cau thuy dien Ban La (Cu Anh)_!1 1 bao cao giao KH ve HTCMT vung TNB   12-12-2011" xfId="1183"/>
    <cellStyle name="1_Cau thuy dien Ban La (Cu Anh)_Bieu4HTMT" xfId="1184"/>
    <cellStyle name="1_Cau thuy dien Ban La (Cu Anh)_Bieu4HTMT_!1 1 bao cao giao KH ve HTCMT vung TNB   12-12-2011" xfId="1185"/>
    <cellStyle name="1_Cau thuy dien Ban La (Cu Anh)_Bieu4HTMT_KH TPCP vung TNB (03-1-2012)" xfId="1186"/>
    <cellStyle name="1_Cau thuy dien Ban La (Cu Anh)_KH TPCP vung TNB (03-1-2012)" xfId="1187"/>
    <cellStyle name="1_Cong trinh co y kien LD_Dang_NN_2011-Tay nguyen-9-10" xfId="1188"/>
    <cellStyle name="1_Du toan 558 (Km17+508.12 - Km 22)" xfId="1189"/>
    <cellStyle name="1_Du toan 558 (Km17+508.12 - Km 22)_!1 1 bao cao giao KH ve HTCMT vung TNB   12-12-2011" xfId="1190"/>
    <cellStyle name="1_Du toan 558 (Km17+508.12 - Km 22)_Bieu4HTMT" xfId="1191"/>
    <cellStyle name="1_Du toan 558 (Km17+508.12 - Km 22)_Bieu4HTMT_!1 1 bao cao giao KH ve HTCMT vung TNB   12-12-2011" xfId="1192"/>
    <cellStyle name="1_Du toan 558 (Km17+508.12 - Km 22)_Bieu4HTMT_KH TPCP vung TNB (03-1-2012)" xfId="1193"/>
    <cellStyle name="1_Du toan 558 (Km17+508.12 - Km 22)_KH TPCP vung TNB (03-1-2012)" xfId="1194"/>
    <cellStyle name="1_Gia_VLQL48_duyet " xfId="1195"/>
    <cellStyle name="1_Gia_VLQL48_duyet _!1 1 bao cao giao KH ve HTCMT vung TNB   12-12-2011" xfId="1196"/>
    <cellStyle name="1_Gia_VLQL48_duyet _Bieu4HTMT" xfId="1197"/>
    <cellStyle name="1_Gia_VLQL48_duyet _Bieu4HTMT_!1 1 bao cao giao KH ve HTCMT vung TNB   12-12-2011" xfId="1198"/>
    <cellStyle name="1_Gia_VLQL48_duyet _Bieu4HTMT_KH TPCP vung TNB (03-1-2012)" xfId="1199"/>
    <cellStyle name="1_Gia_VLQL48_duyet _KH TPCP vung TNB (03-1-2012)" xfId="1200"/>
    <cellStyle name="1_KlQdinhduyet" xfId="1201"/>
    <cellStyle name="1_KlQdinhduyet_!1 1 bao cao giao KH ve HTCMT vung TNB   12-12-2011" xfId="1202"/>
    <cellStyle name="1_KlQdinhduyet_Bieu4HTMT" xfId="1203"/>
    <cellStyle name="1_KlQdinhduyet_Bieu4HTMT_!1 1 bao cao giao KH ve HTCMT vung TNB   12-12-2011" xfId="1204"/>
    <cellStyle name="1_KlQdinhduyet_Bieu4HTMT_KH TPCP vung TNB (03-1-2012)" xfId="1205"/>
    <cellStyle name="1_KlQdinhduyet_KH TPCP vung TNB (03-1-2012)" xfId="1206"/>
    <cellStyle name="1_Kh ql62 (2010) 11-09" xfId="1207"/>
    <cellStyle name="1_KH TPCP vung TNB (03-1-2012)" xfId="1208"/>
    <cellStyle name="1_Khung 2012" xfId="1209"/>
    <cellStyle name="1_TN - Ho tro khac 2011" xfId="1210"/>
    <cellStyle name="1_TRUNG PMU 5" xfId="1211"/>
    <cellStyle name="1_ÿÿÿÿÿ" xfId="1212"/>
    <cellStyle name="1_ÿÿÿÿÿ_Bieu tong hop nhu cau ung 2011 da chon loc -Mien nui" xfId="1213"/>
    <cellStyle name="1_ÿÿÿÿÿ_Bieu tong hop nhu cau ung 2011 da chon loc -Mien nui 2" xfId="1214"/>
    <cellStyle name="1_ÿÿÿÿÿ_Kh ql62 (2010) 11-09" xfId="1215"/>
    <cellStyle name="1_ÿÿÿÿÿ_Khung 2012" xfId="1216"/>
    <cellStyle name="15" xfId="1217"/>
    <cellStyle name="18" xfId="1218"/>
    <cellStyle name="¹éºÐÀ²_      " xfId="1219"/>
    <cellStyle name="2" xfId="1220"/>
    <cellStyle name="2_Book1" xfId="1221"/>
    <cellStyle name="2_Book1_1" xfId="1222"/>
    <cellStyle name="2_Book1_1_!1 1 bao cao giao KH ve HTCMT vung TNB   12-12-2011" xfId="1223"/>
    <cellStyle name="2_Book1_1_Bieu4HTMT" xfId="1224"/>
    <cellStyle name="2_Book1_1_Bieu4HTMT_!1 1 bao cao giao KH ve HTCMT vung TNB   12-12-2011" xfId="1225"/>
    <cellStyle name="2_Book1_1_Bieu4HTMT_KH TPCP vung TNB (03-1-2012)" xfId="1226"/>
    <cellStyle name="2_Book1_1_KH TPCP vung TNB (03-1-2012)" xfId="1227"/>
    <cellStyle name="2_Cau thuy dien Ban La (Cu Anh)" xfId="1228"/>
    <cellStyle name="2_Cau thuy dien Ban La (Cu Anh)_!1 1 bao cao giao KH ve HTCMT vung TNB   12-12-2011" xfId="1229"/>
    <cellStyle name="2_Cau thuy dien Ban La (Cu Anh)_Bieu4HTMT" xfId="1230"/>
    <cellStyle name="2_Cau thuy dien Ban La (Cu Anh)_Bieu4HTMT_!1 1 bao cao giao KH ve HTCMT vung TNB   12-12-2011" xfId="1231"/>
    <cellStyle name="2_Cau thuy dien Ban La (Cu Anh)_Bieu4HTMT_KH TPCP vung TNB (03-1-2012)" xfId="1232"/>
    <cellStyle name="2_Cau thuy dien Ban La (Cu Anh)_KH TPCP vung TNB (03-1-2012)" xfId="1233"/>
    <cellStyle name="2_Du toan 558 (Km17+508.12 - Km 22)" xfId="1234"/>
    <cellStyle name="2_Du toan 558 (Km17+508.12 - Km 22)_!1 1 bao cao giao KH ve HTCMT vung TNB   12-12-2011" xfId="1235"/>
    <cellStyle name="2_Du toan 558 (Km17+508.12 - Km 22)_Bieu4HTMT" xfId="1236"/>
    <cellStyle name="2_Du toan 558 (Km17+508.12 - Km 22)_Bieu4HTMT_!1 1 bao cao giao KH ve HTCMT vung TNB   12-12-2011" xfId="1237"/>
    <cellStyle name="2_Du toan 558 (Km17+508.12 - Km 22)_Bieu4HTMT_KH TPCP vung TNB (03-1-2012)" xfId="1238"/>
    <cellStyle name="2_Du toan 558 (Km17+508.12 - Km 22)_KH TPCP vung TNB (03-1-2012)" xfId="1239"/>
    <cellStyle name="2_Gia_VLQL48_duyet " xfId="1240"/>
    <cellStyle name="2_Gia_VLQL48_duyet _!1 1 bao cao giao KH ve HTCMT vung TNB   12-12-2011" xfId="1241"/>
    <cellStyle name="2_Gia_VLQL48_duyet _Bieu4HTMT" xfId="1242"/>
    <cellStyle name="2_Gia_VLQL48_duyet _Bieu4HTMT_!1 1 bao cao giao KH ve HTCMT vung TNB   12-12-2011" xfId="1243"/>
    <cellStyle name="2_Gia_VLQL48_duyet _Bieu4HTMT_KH TPCP vung TNB (03-1-2012)" xfId="1244"/>
    <cellStyle name="2_Gia_VLQL48_duyet _KH TPCP vung TNB (03-1-2012)" xfId="1245"/>
    <cellStyle name="2_KlQdinhduyet" xfId="1246"/>
    <cellStyle name="2_KlQdinhduyet_!1 1 bao cao giao KH ve HTCMT vung TNB   12-12-2011" xfId="1247"/>
    <cellStyle name="2_KlQdinhduyet_Bieu4HTMT" xfId="1248"/>
    <cellStyle name="2_KlQdinhduyet_Bieu4HTMT_!1 1 bao cao giao KH ve HTCMT vung TNB   12-12-2011" xfId="1249"/>
    <cellStyle name="2_KlQdinhduyet_Bieu4HTMT_KH TPCP vung TNB (03-1-2012)" xfId="1250"/>
    <cellStyle name="2_KlQdinhduyet_KH TPCP vung TNB (03-1-2012)" xfId="1251"/>
    <cellStyle name="2_TRUNG PMU 5" xfId="1252"/>
    <cellStyle name="2_ÿÿÿÿÿ" xfId="1253"/>
    <cellStyle name="2_ÿÿÿÿÿ_Bieu tong hop nhu cau ung 2011 da chon loc -Mien nui" xfId="1254"/>
    <cellStyle name="2_ÿÿÿÿÿ_Bieu tong hop nhu cau ung 2011 da chon loc -Mien nui 2" xfId="1255"/>
    <cellStyle name="20% - Accent1 2" xfId="1256"/>
    <cellStyle name="20% - Accent2 2" xfId="1257"/>
    <cellStyle name="20% - Accent3 2" xfId="1258"/>
    <cellStyle name="20% - Accent4 2" xfId="1259"/>
    <cellStyle name="20% - Accent5 2" xfId="1260"/>
    <cellStyle name="20% - Accent6 2" xfId="1261"/>
    <cellStyle name="-2001" xfId="1262"/>
    <cellStyle name="3" xfId="1263"/>
    <cellStyle name="3_Book1" xfId="1264"/>
    <cellStyle name="3_Book1_1" xfId="1265"/>
    <cellStyle name="3_Book1_1_!1 1 bao cao giao KH ve HTCMT vung TNB   12-12-2011" xfId="1266"/>
    <cellStyle name="3_Book1_1_Bieu4HTMT" xfId="1267"/>
    <cellStyle name="3_Book1_1_Bieu4HTMT_!1 1 bao cao giao KH ve HTCMT vung TNB   12-12-2011" xfId="1268"/>
    <cellStyle name="3_Book1_1_Bieu4HTMT_KH TPCP vung TNB (03-1-2012)" xfId="1269"/>
    <cellStyle name="3_Book1_1_KH TPCP vung TNB (03-1-2012)" xfId="1270"/>
    <cellStyle name="3_Cau thuy dien Ban La (Cu Anh)" xfId="1271"/>
    <cellStyle name="3_Cau thuy dien Ban La (Cu Anh)_!1 1 bao cao giao KH ve HTCMT vung TNB   12-12-2011" xfId="1272"/>
    <cellStyle name="3_Cau thuy dien Ban La (Cu Anh)_Bieu4HTMT" xfId="1273"/>
    <cellStyle name="3_Cau thuy dien Ban La (Cu Anh)_Bieu4HTMT_!1 1 bao cao giao KH ve HTCMT vung TNB   12-12-2011" xfId="1274"/>
    <cellStyle name="3_Cau thuy dien Ban La (Cu Anh)_Bieu4HTMT_KH TPCP vung TNB (03-1-2012)" xfId="1275"/>
    <cellStyle name="3_Cau thuy dien Ban La (Cu Anh)_KH TPCP vung TNB (03-1-2012)" xfId="1276"/>
    <cellStyle name="3_Du toan 558 (Km17+508.12 - Km 22)" xfId="1277"/>
    <cellStyle name="3_Du toan 558 (Km17+508.12 - Km 22)_!1 1 bao cao giao KH ve HTCMT vung TNB   12-12-2011" xfId="1278"/>
    <cellStyle name="3_Du toan 558 (Km17+508.12 - Km 22)_Bieu4HTMT" xfId="1279"/>
    <cellStyle name="3_Du toan 558 (Km17+508.12 - Km 22)_Bieu4HTMT_!1 1 bao cao giao KH ve HTCMT vung TNB   12-12-2011" xfId="1280"/>
    <cellStyle name="3_Du toan 558 (Km17+508.12 - Km 22)_Bieu4HTMT_KH TPCP vung TNB (03-1-2012)" xfId="1281"/>
    <cellStyle name="3_Du toan 558 (Km17+508.12 - Km 22)_KH TPCP vung TNB (03-1-2012)" xfId="1282"/>
    <cellStyle name="3_Gia_VLQL48_duyet " xfId="1283"/>
    <cellStyle name="3_Gia_VLQL48_duyet _!1 1 bao cao giao KH ve HTCMT vung TNB   12-12-2011" xfId="1284"/>
    <cellStyle name="3_Gia_VLQL48_duyet _Bieu4HTMT" xfId="1285"/>
    <cellStyle name="3_Gia_VLQL48_duyet _Bieu4HTMT_!1 1 bao cao giao KH ve HTCMT vung TNB   12-12-2011" xfId="1286"/>
    <cellStyle name="3_Gia_VLQL48_duyet _Bieu4HTMT_KH TPCP vung TNB (03-1-2012)" xfId="1287"/>
    <cellStyle name="3_Gia_VLQL48_duyet _KH TPCP vung TNB (03-1-2012)" xfId="1288"/>
    <cellStyle name="3_KlQdinhduyet" xfId="1289"/>
    <cellStyle name="3_KlQdinhduyet_!1 1 bao cao giao KH ve HTCMT vung TNB   12-12-2011" xfId="1290"/>
    <cellStyle name="3_KlQdinhduyet_Bieu4HTMT" xfId="1291"/>
    <cellStyle name="3_KlQdinhduyet_Bieu4HTMT_!1 1 bao cao giao KH ve HTCMT vung TNB   12-12-2011" xfId="1292"/>
    <cellStyle name="3_KlQdinhduyet_Bieu4HTMT_KH TPCP vung TNB (03-1-2012)" xfId="1293"/>
    <cellStyle name="3_KlQdinhduyet_KH TPCP vung TNB (03-1-2012)" xfId="1294"/>
    <cellStyle name="3_ÿÿÿÿÿ" xfId="1295"/>
    <cellStyle name="4" xfId="1296"/>
    <cellStyle name="4_Book1" xfId="1297"/>
    <cellStyle name="4_Book1_1" xfId="1298"/>
    <cellStyle name="4_Book1_1_!1 1 bao cao giao KH ve HTCMT vung TNB   12-12-2011" xfId="1299"/>
    <cellStyle name="4_Book1_1_Bieu4HTMT" xfId="1300"/>
    <cellStyle name="4_Book1_1_Bieu4HTMT_!1 1 bao cao giao KH ve HTCMT vung TNB   12-12-2011" xfId="1301"/>
    <cellStyle name="4_Book1_1_Bieu4HTMT_KH TPCP vung TNB (03-1-2012)" xfId="1302"/>
    <cellStyle name="4_Book1_1_KH TPCP vung TNB (03-1-2012)" xfId="1303"/>
    <cellStyle name="4_Cau thuy dien Ban La (Cu Anh)" xfId="1304"/>
    <cellStyle name="4_Cau thuy dien Ban La (Cu Anh)_!1 1 bao cao giao KH ve HTCMT vung TNB   12-12-2011" xfId="1305"/>
    <cellStyle name="4_Cau thuy dien Ban La (Cu Anh)_Bieu4HTMT" xfId="1306"/>
    <cellStyle name="4_Cau thuy dien Ban La (Cu Anh)_Bieu4HTMT_!1 1 bao cao giao KH ve HTCMT vung TNB   12-12-2011" xfId="1307"/>
    <cellStyle name="4_Cau thuy dien Ban La (Cu Anh)_Bieu4HTMT_KH TPCP vung TNB (03-1-2012)" xfId="1308"/>
    <cellStyle name="4_Cau thuy dien Ban La (Cu Anh)_KH TPCP vung TNB (03-1-2012)" xfId="1309"/>
    <cellStyle name="4_Du toan 558 (Km17+508.12 - Km 22)" xfId="1310"/>
    <cellStyle name="4_Du toan 558 (Km17+508.12 - Km 22)_!1 1 bao cao giao KH ve HTCMT vung TNB   12-12-2011" xfId="1311"/>
    <cellStyle name="4_Du toan 558 (Km17+508.12 - Km 22)_Bieu4HTMT" xfId="1312"/>
    <cellStyle name="4_Du toan 558 (Km17+508.12 - Km 22)_Bieu4HTMT_!1 1 bao cao giao KH ve HTCMT vung TNB   12-12-2011" xfId="1313"/>
    <cellStyle name="4_Du toan 558 (Km17+508.12 - Km 22)_Bieu4HTMT_KH TPCP vung TNB (03-1-2012)" xfId="1314"/>
    <cellStyle name="4_Du toan 558 (Km17+508.12 - Km 22)_KH TPCP vung TNB (03-1-2012)" xfId="1315"/>
    <cellStyle name="4_Gia_VLQL48_duyet " xfId="1316"/>
    <cellStyle name="4_Gia_VLQL48_duyet _!1 1 bao cao giao KH ve HTCMT vung TNB   12-12-2011" xfId="1317"/>
    <cellStyle name="4_Gia_VLQL48_duyet _Bieu4HTMT" xfId="1318"/>
    <cellStyle name="4_Gia_VLQL48_duyet _Bieu4HTMT_!1 1 bao cao giao KH ve HTCMT vung TNB   12-12-2011" xfId="1319"/>
    <cellStyle name="4_Gia_VLQL48_duyet _Bieu4HTMT_KH TPCP vung TNB (03-1-2012)" xfId="1320"/>
    <cellStyle name="4_Gia_VLQL48_duyet _KH TPCP vung TNB (03-1-2012)" xfId="1321"/>
    <cellStyle name="4_KlQdinhduyet" xfId="1322"/>
    <cellStyle name="4_KlQdinhduyet_!1 1 bao cao giao KH ve HTCMT vung TNB   12-12-2011" xfId="1323"/>
    <cellStyle name="4_KlQdinhduyet_Bieu4HTMT" xfId="1324"/>
    <cellStyle name="4_KlQdinhduyet_Bieu4HTMT_!1 1 bao cao giao KH ve HTCMT vung TNB   12-12-2011" xfId="1325"/>
    <cellStyle name="4_KlQdinhduyet_Bieu4HTMT_KH TPCP vung TNB (03-1-2012)" xfId="1326"/>
    <cellStyle name="4_KlQdinhduyet_KH TPCP vung TNB (03-1-2012)" xfId="1327"/>
    <cellStyle name="4_ÿÿÿÿÿ" xfId="1328"/>
    <cellStyle name="40% - Accent1 2" xfId="1329"/>
    <cellStyle name="40% - Accent2 2" xfId="1330"/>
    <cellStyle name="40% - Accent3 2" xfId="1331"/>
    <cellStyle name="40% - Accent4 2" xfId="1332"/>
    <cellStyle name="40% - Accent5 2" xfId="1333"/>
    <cellStyle name="40% - Accent6 2" xfId="1334"/>
    <cellStyle name="52" xfId="1335"/>
    <cellStyle name="6" xfId="1336"/>
    <cellStyle name="6_15_10_2013 BC nhu cau von doi ung ODA (2014-2016) ngay 15102013 Sua" xfId="1337"/>
    <cellStyle name="6_BC nhu cau von doi ung ODA nganh NN (BKH)" xfId="1338"/>
    <cellStyle name="6_BC nhu cau von doi ung ODA nganh NN (BKH)_05-12  KH trung han 2016-2020 - Liem Thinh edited" xfId="1339"/>
    <cellStyle name="6_BC nhu cau von doi ung ODA nganh NN (BKH)_Copy of 05-12  KH trung han 2016-2020 - Liem Thinh edited (1)" xfId="1340"/>
    <cellStyle name="6_BC Tai co cau (bieu TH)" xfId="1341"/>
    <cellStyle name="6_BC Tai co cau (bieu TH)_05-12  KH trung han 2016-2020 - Liem Thinh edited" xfId="1342"/>
    <cellStyle name="6_BC Tai co cau (bieu TH)_Copy of 05-12  KH trung han 2016-2020 - Liem Thinh edited (1)" xfId="1343"/>
    <cellStyle name="6_Cong trinh co y kien LD_Dang_NN_2011-Tay nguyen-9-10" xfId="1344"/>
    <cellStyle name="6_Cong trinh co y kien LD_Dang_NN_2011-Tay nguyen-9-10_!1 1 bao cao giao KH ve HTCMT vung TNB   12-12-2011" xfId="1345"/>
    <cellStyle name="6_Cong trinh co y kien LD_Dang_NN_2011-Tay nguyen-9-10_Bieu4HTMT" xfId="1346"/>
    <cellStyle name="6_Cong trinh co y kien LD_Dang_NN_2011-Tay nguyen-9-10_Bieu4HTMT_!1 1 bao cao giao KH ve HTCMT vung TNB   12-12-2011" xfId="1347"/>
    <cellStyle name="6_Cong trinh co y kien LD_Dang_NN_2011-Tay nguyen-9-10_Bieu4HTMT_KH TPCP vung TNB (03-1-2012)" xfId="1348"/>
    <cellStyle name="6_Cong trinh co y kien LD_Dang_NN_2011-Tay nguyen-9-10_KH TPCP vung TNB (03-1-2012)" xfId="1349"/>
    <cellStyle name="6_DK 2014-2015 final" xfId="1350"/>
    <cellStyle name="6_DK 2014-2015 final_05-12  KH trung han 2016-2020 - Liem Thinh edited" xfId="1351"/>
    <cellStyle name="6_DK 2014-2015 final_Copy of 05-12  KH trung han 2016-2020 - Liem Thinh edited (1)" xfId="1352"/>
    <cellStyle name="6_DK 2014-2015 new" xfId="1353"/>
    <cellStyle name="6_DK 2014-2015 new_05-12  KH trung han 2016-2020 - Liem Thinh edited" xfId="1354"/>
    <cellStyle name="6_DK 2014-2015 new_Copy of 05-12  KH trung han 2016-2020 - Liem Thinh edited (1)" xfId="1355"/>
    <cellStyle name="6_DK KH CBDT 2014 11-11-2013" xfId="1356"/>
    <cellStyle name="6_DK KH CBDT 2014 11-11-2013(1)" xfId="1357"/>
    <cellStyle name="6_DK KH CBDT 2014 11-11-2013(1)_05-12  KH trung han 2016-2020 - Liem Thinh edited" xfId="1358"/>
    <cellStyle name="6_DK KH CBDT 2014 11-11-2013(1)_Copy of 05-12  KH trung han 2016-2020 - Liem Thinh edited (1)" xfId="1359"/>
    <cellStyle name="6_DK KH CBDT 2014 11-11-2013_05-12  KH trung han 2016-2020 - Liem Thinh edited" xfId="1360"/>
    <cellStyle name="6_DK KH CBDT 2014 11-11-2013_Copy of 05-12  KH trung han 2016-2020 - Liem Thinh edited (1)" xfId="1361"/>
    <cellStyle name="6_KH 2011-2015" xfId="1362"/>
    <cellStyle name="6_tai co cau dau tu (tong hop)1" xfId="1363"/>
    <cellStyle name="6_TN - Ho tro khac 2011" xfId="1364"/>
    <cellStyle name="6_TN - Ho tro khac 2011_!1 1 bao cao giao KH ve HTCMT vung TNB   12-12-2011" xfId="1365"/>
    <cellStyle name="6_TN - Ho tro khac 2011_Bieu4HTMT" xfId="1366"/>
    <cellStyle name="6_TN - Ho tro khac 2011_Bieu4HTMT_!1 1 bao cao giao KH ve HTCMT vung TNB   12-12-2011" xfId="1367"/>
    <cellStyle name="6_TN - Ho tro khac 2011_Bieu4HTMT_KH TPCP vung TNB (03-1-2012)" xfId="1368"/>
    <cellStyle name="6_TN - Ho tro khac 2011_KH TPCP vung TNB (03-1-2012)" xfId="1369"/>
    <cellStyle name="60% - Accent1 2" xfId="1370"/>
    <cellStyle name="60% - Accent2 2" xfId="1371"/>
    <cellStyle name="60% - Accent3 2" xfId="1372"/>
    <cellStyle name="60% - Accent4 2" xfId="1373"/>
    <cellStyle name="60% - Accent5 2" xfId="1374"/>
    <cellStyle name="60% - Accent6 2" xfId="1375"/>
    <cellStyle name="9" xfId="1376"/>
    <cellStyle name="9_!1 1 bao cao giao KH ve HTCMT vung TNB   12-12-2011" xfId="1377"/>
    <cellStyle name="9_Bieu4HTMT" xfId="1378"/>
    <cellStyle name="9_Bieu4HTMT_!1 1 bao cao giao KH ve HTCMT vung TNB   12-12-2011" xfId="1379"/>
    <cellStyle name="9_Bieu4HTMT_KH TPCP vung TNB (03-1-2012)" xfId="1380"/>
    <cellStyle name="9_KH TPCP vung TNB (03-1-2012)" xfId="1381"/>
    <cellStyle name="Accent1 2" xfId="1382"/>
    <cellStyle name="Accent2 2" xfId="1383"/>
    <cellStyle name="Accent3 2" xfId="1384"/>
    <cellStyle name="Accent4 2" xfId="1385"/>
    <cellStyle name="Accent5 2" xfId="1386"/>
    <cellStyle name="Accent6 2" xfId="1387"/>
    <cellStyle name="ÅëÈ­ [0]_      " xfId="1388"/>
    <cellStyle name="AeE­ [0]_INQUIRY ¿?¾÷AßAø " xfId="1389"/>
    <cellStyle name="ÅëÈ­ [0]_L601CPT" xfId="1390"/>
    <cellStyle name="ÅëÈ­_      " xfId="1391"/>
    <cellStyle name="AeE­_INQUIRY ¿?¾÷AßAø " xfId="1392"/>
    <cellStyle name="ÅëÈ­_L601CPT" xfId="1393"/>
    <cellStyle name="args.style" xfId="1394"/>
    <cellStyle name="args.style 2" xfId="1395"/>
    <cellStyle name="at" xfId="1396"/>
    <cellStyle name="ÄÞ¸¶ [0]_      " xfId="1397"/>
    <cellStyle name="AÞ¸¶ [0]_INQUIRY ¿?¾÷AßAø " xfId="1398"/>
    <cellStyle name="ÄÞ¸¶ [0]_L601CPT" xfId="1399"/>
    <cellStyle name="ÄÞ¸¶_      " xfId="1400"/>
    <cellStyle name="AÞ¸¶_INQUIRY ¿?¾÷AßAø " xfId="1401"/>
    <cellStyle name="ÄÞ¸¶_L601CPT" xfId="1402"/>
    <cellStyle name="AutoFormat Options" xfId="1403"/>
    <cellStyle name="AutoFormat Options 2" xfId="1404"/>
    <cellStyle name="Bad 2" xfId="1405"/>
    <cellStyle name="Body" xfId="1406"/>
    <cellStyle name="C?AØ_¿?¾÷CoE² " xfId="1407"/>
    <cellStyle name="C~1" xfId="1408"/>
    <cellStyle name="Ç¥ÁØ_      " xfId="1409"/>
    <cellStyle name="C￥AØ_¿μ¾÷CoE² " xfId="1410"/>
    <cellStyle name="Ç¥ÁØ_±¸¹Ì´ëÃ¥" xfId="1411"/>
    <cellStyle name="C￥AØ_Sheet1_¿μ¾÷CoE² " xfId="1412"/>
    <cellStyle name="Ç¥ÁØ_ÿÿÿÿÿÿ_4_ÃÑÇÕ°è " xfId="1413"/>
    <cellStyle name="Calc Currency (0)" xfId="1414"/>
    <cellStyle name="Calc Currency (0) 2" xfId="1415"/>
    <cellStyle name="Calc Currency (2)" xfId="1416"/>
    <cellStyle name="Calc Currency (2) 10" xfId="1417"/>
    <cellStyle name="Calc Currency (2) 11" xfId="1418"/>
    <cellStyle name="Calc Currency (2) 12" xfId="1419"/>
    <cellStyle name="Calc Currency (2) 13" xfId="1420"/>
    <cellStyle name="Calc Currency (2) 14" xfId="1421"/>
    <cellStyle name="Calc Currency (2) 15" xfId="1422"/>
    <cellStyle name="Calc Currency (2) 16" xfId="1423"/>
    <cellStyle name="Calc Currency (2) 2" xfId="1424"/>
    <cellStyle name="Calc Currency (2) 3" xfId="1425"/>
    <cellStyle name="Calc Currency (2) 4" xfId="1426"/>
    <cellStyle name="Calc Currency (2) 5" xfId="1427"/>
    <cellStyle name="Calc Currency (2) 6" xfId="1428"/>
    <cellStyle name="Calc Currency (2) 7" xfId="1429"/>
    <cellStyle name="Calc Currency (2) 8" xfId="1430"/>
    <cellStyle name="Calc Currency (2) 9" xfId="1431"/>
    <cellStyle name="Calc Percent (0)" xfId="1432"/>
    <cellStyle name="Calc Percent (0) 10" xfId="1433"/>
    <cellStyle name="Calc Percent (0) 11" xfId="1434"/>
    <cellStyle name="Calc Percent (0) 12" xfId="1435"/>
    <cellStyle name="Calc Percent (0) 13" xfId="1436"/>
    <cellStyle name="Calc Percent (0) 14" xfId="1437"/>
    <cellStyle name="Calc Percent (0) 15" xfId="1438"/>
    <cellStyle name="Calc Percent (0) 16" xfId="1439"/>
    <cellStyle name="Calc Percent (0) 2" xfId="1440"/>
    <cellStyle name="Calc Percent (0) 3" xfId="1441"/>
    <cellStyle name="Calc Percent (0) 4" xfId="1442"/>
    <cellStyle name="Calc Percent (0) 5" xfId="1443"/>
    <cellStyle name="Calc Percent (0) 6" xfId="1444"/>
    <cellStyle name="Calc Percent (0) 7" xfId="1445"/>
    <cellStyle name="Calc Percent (0) 8" xfId="1446"/>
    <cellStyle name="Calc Percent (0) 9" xfId="1447"/>
    <cellStyle name="Calc Percent (1)" xfId="1448"/>
    <cellStyle name="Calc Percent (1) 10" xfId="1449"/>
    <cellStyle name="Calc Percent (1) 11" xfId="1450"/>
    <cellStyle name="Calc Percent (1) 12" xfId="1451"/>
    <cellStyle name="Calc Percent (1) 13" xfId="1452"/>
    <cellStyle name="Calc Percent (1) 14" xfId="1453"/>
    <cellStyle name="Calc Percent (1) 15" xfId="1454"/>
    <cellStyle name="Calc Percent (1) 16" xfId="1455"/>
    <cellStyle name="Calc Percent (1) 2" xfId="1456"/>
    <cellStyle name="Calc Percent (1) 3" xfId="1457"/>
    <cellStyle name="Calc Percent (1) 4" xfId="1458"/>
    <cellStyle name="Calc Percent (1) 5" xfId="1459"/>
    <cellStyle name="Calc Percent (1) 6" xfId="1460"/>
    <cellStyle name="Calc Percent (1) 7" xfId="1461"/>
    <cellStyle name="Calc Percent (1) 8" xfId="1462"/>
    <cellStyle name="Calc Percent (1) 9" xfId="1463"/>
    <cellStyle name="Calc Percent (2)" xfId="1464"/>
    <cellStyle name="Calc Percent (2) 10" xfId="1465"/>
    <cellStyle name="Calc Percent (2) 11" xfId="1466"/>
    <cellStyle name="Calc Percent (2) 12" xfId="1467"/>
    <cellStyle name="Calc Percent (2) 13" xfId="1468"/>
    <cellStyle name="Calc Percent (2) 14" xfId="1469"/>
    <cellStyle name="Calc Percent (2) 15" xfId="1470"/>
    <cellStyle name="Calc Percent (2) 16" xfId="1471"/>
    <cellStyle name="Calc Percent (2) 2" xfId="1472"/>
    <cellStyle name="Calc Percent (2) 3" xfId="1473"/>
    <cellStyle name="Calc Percent (2) 4" xfId="1474"/>
    <cellStyle name="Calc Percent (2) 5" xfId="1475"/>
    <cellStyle name="Calc Percent (2) 6" xfId="1476"/>
    <cellStyle name="Calc Percent (2) 7" xfId="1477"/>
    <cellStyle name="Calc Percent (2) 8" xfId="1478"/>
    <cellStyle name="Calc Percent (2) 9" xfId="1479"/>
    <cellStyle name="Calc Units (0)" xfId="1480"/>
    <cellStyle name="Calc Units (0) 10" xfId="1481"/>
    <cellStyle name="Calc Units (0) 11" xfId="1482"/>
    <cellStyle name="Calc Units (0) 12" xfId="1483"/>
    <cellStyle name="Calc Units (0) 13" xfId="1484"/>
    <cellStyle name="Calc Units (0) 14" xfId="1485"/>
    <cellStyle name="Calc Units (0) 15" xfId="1486"/>
    <cellStyle name="Calc Units (0) 16" xfId="1487"/>
    <cellStyle name="Calc Units (0) 2" xfId="1488"/>
    <cellStyle name="Calc Units (0) 3" xfId="1489"/>
    <cellStyle name="Calc Units (0) 4" xfId="1490"/>
    <cellStyle name="Calc Units (0) 5" xfId="1491"/>
    <cellStyle name="Calc Units (0) 6" xfId="1492"/>
    <cellStyle name="Calc Units (0) 7" xfId="1493"/>
    <cellStyle name="Calc Units (0) 8" xfId="1494"/>
    <cellStyle name="Calc Units (0) 9" xfId="1495"/>
    <cellStyle name="Calc Units (1)" xfId="1496"/>
    <cellStyle name="Calc Units (1) 10" xfId="1497"/>
    <cellStyle name="Calc Units (1) 11" xfId="1498"/>
    <cellStyle name="Calc Units (1) 12" xfId="1499"/>
    <cellStyle name="Calc Units (1) 13" xfId="1500"/>
    <cellStyle name="Calc Units (1) 14" xfId="1501"/>
    <cellStyle name="Calc Units (1) 15" xfId="1502"/>
    <cellStyle name="Calc Units (1) 16" xfId="1503"/>
    <cellStyle name="Calc Units (1) 2" xfId="1504"/>
    <cellStyle name="Calc Units (1) 3" xfId="1505"/>
    <cellStyle name="Calc Units (1) 4" xfId="1506"/>
    <cellStyle name="Calc Units (1) 5" xfId="1507"/>
    <cellStyle name="Calc Units (1) 6" xfId="1508"/>
    <cellStyle name="Calc Units (1) 7" xfId="1509"/>
    <cellStyle name="Calc Units (1) 8" xfId="1510"/>
    <cellStyle name="Calc Units (1) 9" xfId="1511"/>
    <cellStyle name="Calc Units (2)" xfId="1512"/>
    <cellStyle name="Calc Units (2) 10" xfId="1513"/>
    <cellStyle name="Calc Units (2) 11" xfId="1514"/>
    <cellStyle name="Calc Units (2) 12" xfId="1515"/>
    <cellStyle name="Calc Units (2) 13" xfId="1516"/>
    <cellStyle name="Calc Units (2) 14" xfId="1517"/>
    <cellStyle name="Calc Units (2) 15" xfId="1518"/>
    <cellStyle name="Calc Units (2) 16" xfId="1519"/>
    <cellStyle name="Calc Units (2) 2" xfId="1520"/>
    <cellStyle name="Calc Units (2) 3" xfId="1521"/>
    <cellStyle name="Calc Units (2) 4" xfId="1522"/>
    <cellStyle name="Calc Units (2) 5" xfId="1523"/>
    <cellStyle name="Calc Units (2) 6" xfId="1524"/>
    <cellStyle name="Calc Units (2) 7" xfId="1525"/>
    <cellStyle name="Calc Units (2) 8" xfId="1526"/>
    <cellStyle name="Calc Units (2) 9" xfId="1527"/>
    <cellStyle name="Calculation 2" xfId="1528"/>
    <cellStyle name="category" xfId="1529"/>
    <cellStyle name="category 2" xfId="1530"/>
    <cellStyle name="Centered Heading" xfId="1531"/>
    <cellStyle name="Cerrency_Sheet2_XANGDAU" xfId="1532"/>
    <cellStyle name="Column_Title" xfId="1533"/>
    <cellStyle name="Comma" xfId="4266" builtinId="3"/>
    <cellStyle name="Comma  - Style1" xfId="1534"/>
    <cellStyle name="Comma  - Style2" xfId="1535"/>
    <cellStyle name="Comma  - Style3" xfId="1536"/>
    <cellStyle name="Comma  - Style4" xfId="1537"/>
    <cellStyle name="Comma  - Style5" xfId="1538"/>
    <cellStyle name="Comma  - Style6" xfId="1539"/>
    <cellStyle name="Comma  - Style7" xfId="1540"/>
    <cellStyle name="Comma  - Style8" xfId="1541"/>
    <cellStyle name="Comma %" xfId="1542"/>
    <cellStyle name="Comma % 10" xfId="1543"/>
    <cellStyle name="Comma % 11" xfId="1544"/>
    <cellStyle name="Comma % 12" xfId="1545"/>
    <cellStyle name="Comma % 13" xfId="1546"/>
    <cellStyle name="Comma % 14" xfId="1547"/>
    <cellStyle name="Comma % 15" xfId="1548"/>
    <cellStyle name="Comma % 2" xfId="1549"/>
    <cellStyle name="Comma % 3" xfId="1550"/>
    <cellStyle name="Comma % 4" xfId="1551"/>
    <cellStyle name="Comma % 5" xfId="1552"/>
    <cellStyle name="Comma % 6" xfId="1553"/>
    <cellStyle name="Comma % 7" xfId="1554"/>
    <cellStyle name="Comma % 8" xfId="1555"/>
    <cellStyle name="Comma % 9" xfId="1556"/>
    <cellStyle name="Comma [0] 10" xfId="1557"/>
    <cellStyle name="Comma [0] 11" xfId="1558"/>
    <cellStyle name="Comma [0] 2" xfId="1559"/>
    <cellStyle name="Comma [0] 2 10" xfId="1560"/>
    <cellStyle name="Comma [0] 2 11" xfId="1561"/>
    <cellStyle name="Comma [0] 2 12" xfId="1562"/>
    <cellStyle name="Comma [0] 2 13" xfId="1563"/>
    <cellStyle name="Comma [0] 2 14" xfId="1564"/>
    <cellStyle name="Comma [0] 2 15" xfId="1565"/>
    <cellStyle name="Comma [0] 2 16" xfId="1566"/>
    <cellStyle name="Comma [0] 2 17" xfId="1567"/>
    <cellStyle name="Comma [0] 2 18" xfId="1568"/>
    <cellStyle name="Comma [0] 2 19" xfId="1569"/>
    <cellStyle name="Comma [0] 2 2" xfId="1570"/>
    <cellStyle name="Comma [0] 2 2 2" xfId="1571"/>
    <cellStyle name="Comma [0] 2 20" xfId="1572"/>
    <cellStyle name="Comma [0] 2 21" xfId="1573"/>
    <cellStyle name="Comma [0] 2 22" xfId="1574"/>
    <cellStyle name="Comma [0] 2 23" xfId="1575"/>
    <cellStyle name="Comma [0] 2 24" xfId="1576"/>
    <cellStyle name="Comma [0] 2 25" xfId="1577"/>
    <cellStyle name="Comma [0] 2 26" xfId="1578"/>
    <cellStyle name="Comma [0] 2 3" xfId="1579"/>
    <cellStyle name="Comma [0] 2 4" xfId="1580"/>
    <cellStyle name="Comma [0] 2 5" xfId="1581"/>
    <cellStyle name="Comma [0] 2 6" xfId="1582"/>
    <cellStyle name="Comma [0] 2 7" xfId="1583"/>
    <cellStyle name="Comma [0] 2 8" xfId="1584"/>
    <cellStyle name="Comma [0] 2 9" xfId="1585"/>
    <cellStyle name="Comma [0] 2_05-12  KH trung han 2016-2020 - Liem Thinh edited" xfId="1586"/>
    <cellStyle name="Comma [0] 3" xfId="1587"/>
    <cellStyle name="Comma [0] 3 2" xfId="1588"/>
    <cellStyle name="Comma [0] 3 3" xfId="1589"/>
    <cellStyle name="Comma [0] 4" xfId="1590"/>
    <cellStyle name="Comma [0] 5" xfId="1591"/>
    <cellStyle name="Comma [0] 6" xfId="1592"/>
    <cellStyle name="Comma [0] 7" xfId="1593"/>
    <cellStyle name="Comma [0] 8" xfId="1594"/>
    <cellStyle name="Comma [0] 9" xfId="1595"/>
    <cellStyle name="Comma [00]" xfId="1596"/>
    <cellStyle name="Comma [00] 10" xfId="1597"/>
    <cellStyle name="Comma [00] 11" xfId="1598"/>
    <cellStyle name="Comma [00] 12" xfId="1599"/>
    <cellStyle name="Comma [00] 13" xfId="1600"/>
    <cellStyle name="Comma [00] 14" xfId="1601"/>
    <cellStyle name="Comma [00] 15" xfId="1602"/>
    <cellStyle name="Comma [00] 16" xfId="1603"/>
    <cellStyle name="Comma [00] 2" xfId="1604"/>
    <cellStyle name="Comma [00] 3" xfId="1605"/>
    <cellStyle name="Comma [00] 4" xfId="1606"/>
    <cellStyle name="Comma [00] 5" xfId="1607"/>
    <cellStyle name="Comma [00] 6" xfId="1608"/>
    <cellStyle name="Comma [00] 7" xfId="1609"/>
    <cellStyle name="Comma [00] 8" xfId="1610"/>
    <cellStyle name="Comma [00] 9" xfId="1611"/>
    <cellStyle name="Comma 0.0" xfId="1612"/>
    <cellStyle name="Comma 0.0%" xfId="1613"/>
    <cellStyle name="Comma 0.00" xfId="1614"/>
    <cellStyle name="Comma 0.00%" xfId="1615"/>
    <cellStyle name="Comma 0.000" xfId="1616"/>
    <cellStyle name="Comma 0.000%" xfId="1617"/>
    <cellStyle name="Comma 10" xfId="1618"/>
    <cellStyle name="Comma 10 10" xfId="1619"/>
    <cellStyle name="Comma 10 2" xfId="1620"/>
    <cellStyle name="Comma 10 2 2" xfId="1621"/>
    <cellStyle name="Comma 10 3" xfId="1622"/>
    <cellStyle name="Comma 10 3 2" xfId="1623"/>
    <cellStyle name="Comma 10 3 3 2" xfId="1624"/>
    <cellStyle name="Comma 11" xfId="1625"/>
    <cellStyle name="Comma 11 2" xfId="1626"/>
    <cellStyle name="Comma 11 3" xfId="1627"/>
    <cellStyle name="Comma 11 3 2" xfId="1628"/>
    <cellStyle name="Comma 11 3 3" xfId="1629"/>
    <cellStyle name="Comma 12" xfId="1630"/>
    <cellStyle name="Comma 12 2" xfId="1631"/>
    <cellStyle name="Comma 12 3" xfId="1632"/>
    <cellStyle name="Comma 13" xfId="1633"/>
    <cellStyle name="Comma 13 2" xfId="1634"/>
    <cellStyle name="Comma 13 2 2" xfId="1635"/>
    <cellStyle name="Comma 13 2 2 2" xfId="1636"/>
    <cellStyle name="Comma 13 2 2 2 2" xfId="1637"/>
    <cellStyle name="Comma 13 2 2 2 3" xfId="1638"/>
    <cellStyle name="Comma 13 2 2 3" xfId="1639"/>
    <cellStyle name="Comma 13 2 2 4" xfId="1640"/>
    <cellStyle name="Comma 13 2 2 5" xfId="1641"/>
    <cellStyle name="Comma 13 2 3" xfId="1642"/>
    <cellStyle name="Comma 13 2 3 2" xfId="1643"/>
    <cellStyle name="Comma 13 2 4" xfId="1644"/>
    <cellStyle name="Comma 13 2 5" xfId="1645"/>
    <cellStyle name="Comma 13 3" xfId="1646"/>
    <cellStyle name="Comma 13 4" xfId="1647"/>
    <cellStyle name="Comma 14" xfId="1648"/>
    <cellStyle name="Comma 14 2" xfId="1649"/>
    <cellStyle name="Comma 14 2 2" xfId="1650"/>
    <cellStyle name="Comma 14 3" xfId="1651"/>
    <cellStyle name="Comma 15" xfId="1652"/>
    <cellStyle name="Comma 15 2" xfId="1653"/>
    <cellStyle name="Comma 15 3" xfId="1654"/>
    <cellStyle name="Comma 16" xfId="1655"/>
    <cellStyle name="Comma 16 2" xfId="1656"/>
    <cellStyle name="Comma 16 3" xfId="1657"/>
    <cellStyle name="Comma 16 3 2" xfId="1658"/>
    <cellStyle name="Comma 16 3 2 2" xfId="1659"/>
    <cellStyle name="Comma 16 3 3" xfId="1660"/>
    <cellStyle name="Comma 16 3 3 2" xfId="1661"/>
    <cellStyle name="Comma 16 3 4" xfId="1662"/>
    <cellStyle name="Comma 17" xfId="1663"/>
    <cellStyle name="Comma 17 2" xfId="1664"/>
    <cellStyle name="Comma 17 3" xfId="1665"/>
    <cellStyle name="Comma 17 4" xfId="1666"/>
    <cellStyle name="Comma 18" xfId="1667"/>
    <cellStyle name="Comma 18 2" xfId="1668"/>
    <cellStyle name="Comma 18 3" xfId="1669"/>
    <cellStyle name="Comma 19" xfId="1670"/>
    <cellStyle name="Comma 19 2" xfId="1671"/>
    <cellStyle name="Comma 2" xfId="5"/>
    <cellStyle name="Comma 2 10" xfId="1672"/>
    <cellStyle name="Comma 2 11" xfId="1673"/>
    <cellStyle name="Comma 2 12" xfId="1674"/>
    <cellStyle name="Comma 2 13" xfId="1675"/>
    <cellStyle name="Comma 2 14" xfId="1676"/>
    <cellStyle name="Comma 2 15" xfId="1677"/>
    <cellStyle name="Comma 2 16" xfId="1678"/>
    <cellStyle name="Comma 2 17" xfId="1679"/>
    <cellStyle name="Comma 2 18" xfId="1680"/>
    <cellStyle name="Comma 2 19" xfId="1681"/>
    <cellStyle name="Comma 2 2" xfId="1682"/>
    <cellStyle name="Comma 2 2 10" xfId="1683"/>
    <cellStyle name="Comma 2 2 11" xfId="1684"/>
    <cellStyle name="Comma 2 2 12" xfId="1685"/>
    <cellStyle name="Comma 2 2 13" xfId="1686"/>
    <cellStyle name="Comma 2 2 14" xfId="1687"/>
    <cellStyle name="Comma 2 2 15" xfId="1688"/>
    <cellStyle name="Comma 2 2 16" xfId="1689"/>
    <cellStyle name="Comma 2 2 17" xfId="1690"/>
    <cellStyle name="Comma 2 2 18" xfId="1691"/>
    <cellStyle name="Comma 2 2 19" xfId="1692"/>
    <cellStyle name="Comma 2 2 2" xfId="1693"/>
    <cellStyle name="Comma 2 2 2 10" xfId="1694"/>
    <cellStyle name="Comma 2 2 2 11" xfId="1695"/>
    <cellStyle name="Comma 2 2 2 12" xfId="1696"/>
    <cellStyle name="Comma 2 2 2 13" xfId="1697"/>
    <cellStyle name="Comma 2 2 2 14" xfId="1698"/>
    <cellStyle name="Comma 2 2 2 15" xfId="1699"/>
    <cellStyle name="Comma 2 2 2 16" xfId="1700"/>
    <cellStyle name="Comma 2 2 2 17" xfId="1701"/>
    <cellStyle name="Comma 2 2 2 18" xfId="1702"/>
    <cellStyle name="Comma 2 2 2 19" xfId="1703"/>
    <cellStyle name="Comma 2 2 2 2" xfId="1704"/>
    <cellStyle name="Comma 2 2 2 2 2" xfId="1705"/>
    <cellStyle name="Comma 2 2 2 20" xfId="1706"/>
    <cellStyle name="Comma 2 2 2 21" xfId="1707"/>
    <cellStyle name="Comma 2 2 2 22" xfId="1708"/>
    <cellStyle name="Comma 2 2 2 23" xfId="1709"/>
    <cellStyle name="Comma 2 2 2 24" xfId="1710"/>
    <cellStyle name="Comma 2 2 2 3" xfId="1711"/>
    <cellStyle name="Comma 2 2 2 4" xfId="1712"/>
    <cellStyle name="Comma 2 2 2 5" xfId="1713"/>
    <cellStyle name="Comma 2 2 2 6" xfId="1714"/>
    <cellStyle name="Comma 2 2 2 7" xfId="1715"/>
    <cellStyle name="Comma 2 2 2 8" xfId="1716"/>
    <cellStyle name="Comma 2 2 2 9" xfId="1717"/>
    <cellStyle name="Comma 2 2 20" xfId="1718"/>
    <cellStyle name="Comma 2 2 21" xfId="1719"/>
    <cellStyle name="Comma 2 2 22" xfId="1720"/>
    <cellStyle name="Comma 2 2 23" xfId="1721"/>
    <cellStyle name="Comma 2 2 24" xfId="1722"/>
    <cellStyle name="Comma 2 2 24 2" xfId="1723"/>
    <cellStyle name="Comma 2 2 25" xfId="1724"/>
    <cellStyle name="Comma 2 2 3" xfId="1725"/>
    <cellStyle name="Comma 2 2 3 2" xfId="1726"/>
    <cellStyle name="Comma 2 2 4" xfId="1727"/>
    <cellStyle name="Comma 2 2 5" xfId="1728"/>
    <cellStyle name="Comma 2 2 6" xfId="1729"/>
    <cellStyle name="Comma 2 2 7" xfId="1730"/>
    <cellStyle name="Comma 2 2 8" xfId="1731"/>
    <cellStyle name="Comma 2 2 9" xfId="1732"/>
    <cellStyle name="Comma 2 2_05-12  KH trung han 2016-2020 - Liem Thinh edited" xfId="1733"/>
    <cellStyle name="Comma 2 20" xfId="1734"/>
    <cellStyle name="Comma 2 21" xfId="1735"/>
    <cellStyle name="Comma 2 22" xfId="1736"/>
    <cellStyle name="Comma 2 23" xfId="1737"/>
    <cellStyle name="Comma 2 24" xfId="1738"/>
    <cellStyle name="Comma 2 25" xfId="1739"/>
    <cellStyle name="Comma 2 26" xfId="1740"/>
    <cellStyle name="Comma 2 26 2" xfId="1741"/>
    <cellStyle name="Comma 2 27" xfId="1742"/>
    <cellStyle name="Comma 2 3" xfId="1743"/>
    <cellStyle name="Comma 2 3 2" xfId="1744"/>
    <cellStyle name="Comma 2 3 2 2" xfId="1745"/>
    <cellStyle name="Comma 2 3 2 3" xfId="1746"/>
    <cellStyle name="Comma 2 3 3" xfId="1747"/>
    <cellStyle name="Comma 2 4" xfId="1748"/>
    <cellStyle name="Comma 2 4 2" xfId="1749"/>
    <cellStyle name="Comma 2 5" xfId="1750"/>
    <cellStyle name="Comma 2 5 2" xfId="1751"/>
    <cellStyle name="Comma 2 5 3" xfId="1752"/>
    <cellStyle name="Comma 2 6" xfId="1753"/>
    <cellStyle name="Comma 2 7" xfId="1754"/>
    <cellStyle name="Comma 2 8" xfId="1755"/>
    <cellStyle name="Comma 2 9" xfId="1756"/>
    <cellStyle name="Comma 2_05-12  KH trung han 2016-2020 - Liem Thinh edited" xfId="1757"/>
    <cellStyle name="Comma 20" xfId="1758"/>
    <cellStyle name="Comma 20 2" xfId="1759"/>
    <cellStyle name="Comma 20 3" xfId="1760"/>
    <cellStyle name="Comma 21" xfId="1761"/>
    <cellStyle name="Comma 21 2" xfId="1762"/>
    <cellStyle name="Comma 21 3" xfId="1763"/>
    <cellStyle name="Comma 22" xfId="1764"/>
    <cellStyle name="Comma 22 2" xfId="1765"/>
    <cellStyle name="Comma 22 3" xfId="1766"/>
    <cellStyle name="Comma 23" xfId="1767"/>
    <cellStyle name="Comma 23 2" xfId="1768"/>
    <cellStyle name="Comma 23 3" xfId="1769"/>
    <cellStyle name="Comma 24" xfId="1770"/>
    <cellStyle name="Comma 24 2" xfId="1771"/>
    <cellStyle name="Comma 25" xfId="1772"/>
    <cellStyle name="Comma 25 2" xfId="1773"/>
    <cellStyle name="Comma 26" xfId="1774"/>
    <cellStyle name="Comma 26 2" xfId="1775"/>
    <cellStyle name="Comma 27" xfId="1776"/>
    <cellStyle name="Comma 27 2" xfId="1777"/>
    <cellStyle name="Comma 28" xfId="1778"/>
    <cellStyle name="Comma 28 2" xfId="1779"/>
    <cellStyle name="Comma 29" xfId="1780"/>
    <cellStyle name="Comma 29 2" xfId="1781"/>
    <cellStyle name="Comma 3" xfId="6"/>
    <cellStyle name="Comma 3 2" xfId="1782"/>
    <cellStyle name="Comma 3 2 10" xfId="1783"/>
    <cellStyle name="Comma 3 2 11" xfId="1784"/>
    <cellStyle name="Comma 3 2 12" xfId="1785"/>
    <cellStyle name="Comma 3 2 13" xfId="1786"/>
    <cellStyle name="Comma 3 2 14" xfId="1787"/>
    <cellStyle name="Comma 3 2 15" xfId="1788"/>
    <cellStyle name="Comma 3 2 2" xfId="1789"/>
    <cellStyle name="Comma 3 2 2 2" xfId="1790"/>
    <cellStyle name="Comma 3 2 2 3" xfId="1791"/>
    <cellStyle name="Comma 3 2 3" xfId="1792"/>
    <cellStyle name="Comma 3 2 3 2" xfId="1793"/>
    <cellStyle name="Comma 3 2 3 3" xfId="1794"/>
    <cellStyle name="Comma 3 2 4" xfId="1795"/>
    <cellStyle name="Comma 3 2 5" xfId="1796"/>
    <cellStyle name="Comma 3 2 6" xfId="1797"/>
    <cellStyle name="Comma 3 2 7" xfId="1798"/>
    <cellStyle name="Comma 3 2 8" xfId="1799"/>
    <cellStyle name="Comma 3 2 9" xfId="1800"/>
    <cellStyle name="Comma 3 3" xfId="1801"/>
    <cellStyle name="Comma 3 3 2" xfId="1802"/>
    <cellStyle name="Comma 3 3 3" xfId="1803"/>
    <cellStyle name="Comma 3 4" xfId="1804"/>
    <cellStyle name="Comma 3 4 2" xfId="1805"/>
    <cellStyle name="Comma 3 4 3" xfId="1806"/>
    <cellStyle name="Comma 3 5" xfId="1807"/>
    <cellStyle name="Comma 3 5 2" xfId="1808"/>
    <cellStyle name="Comma 3 6" xfId="1809"/>
    <cellStyle name="Comma 3 6 2" xfId="1810"/>
    <cellStyle name="Comma 3_Biểu 14 - KH2015 dự án ODA" xfId="1811"/>
    <cellStyle name="Comma 30" xfId="1812"/>
    <cellStyle name="Comma 30 2" xfId="1813"/>
    <cellStyle name="Comma 31" xfId="1814"/>
    <cellStyle name="Comma 31 2" xfId="1815"/>
    <cellStyle name="Comma 32" xfId="1816"/>
    <cellStyle name="Comma 32 2" xfId="1817"/>
    <cellStyle name="Comma 32 2 2" xfId="1818"/>
    <cellStyle name="Comma 32 3" xfId="1819"/>
    <cellStyle name="Comma 33" xfId="1820"/>
    <cellStyle name="Comma 33 2" xfId="1821"/>
    <cellStyle name="Comma 34" xfId="1822"/>
    <cellStyle name="Comma 34 2" xfId="1823"/>
    <cellStyle name="Comma 35" xfId="1824"/>
    <cellStyle name="Comma 35 2" xfId="1825"/>
    <cellStyle name="Comma 35 3" xfId="1826"/>
    <cellStyle name="Comma 35 3 2" xfId="1827"/>
    <cellStyle name="Comma 35 4" xfId="1828"/>
    <cellStyle name="Comma 35 4 2" xfId="1829"/>
    <cellStyle name="Comma 36" xfId="1830"/>
    <cellStyle name="Comma 36 2" xfId="1831"/>
    <cellStyle name="Comma 37" xfId="1832"/>
    <cellStyle name="Comma 37 2" xfId="1833"/>
    <cellStyle name="Comma 38" xfId="1834"/>
    <cellStyle name="Comma 39" xfId="1835"/>
    <cellStyle name="Comma 39 2" xfId="1836"/>
    <cellStyle name="Comma 4" xfId="7"/>
    <cellStyle name="Comma 4 10" xfId="1837"/>
    <cellStyle name="Comma 4 11" xfId="1838"/>
    <cellStyle name="Comma 4 12" xfId="1839"/>
    <cellStyle name="Comma 4 13" xfId="1840"/>
    <cellStyle name="Comma 4 14" xfId="1841"/>
    <cellStyle name="Comma 4 15" xfId="1842"/>
    <cellStyle name="Comma 4 16" xfId="1843"/>
    <cellStyle name="Comma 4 17" xfId="1844"/>
    <cellStyle name="Comma 4 18" xfId="1845"/>
    <cellStyle name="Comma 4 19" xfId="1846"/>
    <cellStyle name="Comma 4 2" xfId="1847"/>
    <cellStyle name="Comma 4 2 2" xfId="1848"/>
    <cellStyle name="Comma 4 3" xfId="1849"/>
    <cellStyle name="Comma 4 3 2" xfId="1850"/>
    <cellStyle name="Comma 4 3 2 2" xfId="1851"/>
    <cellStyle name="Comma 4 3 3" xfId="1852"/>
    <cellStyle name="Comma 4 4" xfId="1853"/>
    <cellStyle name="Comma 4 4 2" xfId="1854"/>
    <cellStyle name="Comma 4 4 3" xfId="1855"/>
    <cellStyle name="Comma 4 4 4" xfId="1856"/>
    <cellStyle name="Comma 4 5" xfId="1857"/>
    <cellStyle name="Comma 4 6" xfId="1858"/>
    <cellStyle name="Comma 4 7" xfId="1859"/>
    <cellStyle name="Comma 4 8" xfId="1860"/>
    <cellStyle name="Comma 4 9" xfId="1861"/>
    <cellStyle name="Comma 4_THEO DOI THUC HIEN (GỐC 1)" xfId="1862"/>
    <cellStyle name="Comma 40" xfId="1863"/>
    <cellStyle name="Comma 40 2" xfId="1864"/>
    <cellStyle name="Comma 41" xfId="1865"/>
    <cellStyle name="Comma 42" xfId="1866"/>
    <cellStyle name="Comma 43" xfId="1867"/>
    <cellStyle name="Comma 44" xfId="1868"/>
    <cellStyle name="Comma 45" xfId="1869"/>
    <cellStyle name="Comma 46" xfId="1870"/>
    <cellStyle name="Comma 47" xfId="1871"/>
    <cellStyle name="Comma 48" xfId="1872"/>
    <cellStyle name="Comma 49" xfId="1873"/>
    <cellStyle name="Comma 5" xfId="1874"/>
    <cellStyle name="Comma 5 10" xfId="1875"/>
    <cellStyle name="Comma 5 11" xfId="1876"/>
    <cellStyle name="Comma 5 12" xfId="1877"/>
    <cellStyle name="Comma 5 13" xfId="1878"/>
    <cellStyle name="Comma 5 14" xfId="1879"/>
    <cellStyle name="Comma 5 15" xfId="1880"/>
    <cellStyle name="Comma 5 16" xfId="1881"/>
    <cellStyle name="Comma 5 17" xfId="1882"/>
    <cellStyle name="Comma 5 17 2" xfId="1883"/>
    <cellStyle name="Comma 5 18" xfId="1884"/>
    <cellStyle name="Comma 5 19" xfId="1885"/>
    <cellStyle name="Comma 5 2" xfId="1886"/>
    <cellStyle name="Comma 5 2 2" xfId="1887"/>
    <cellStyle name="Comma 5 20" xfId="1888"/>
    <cellStyle name="Comma 5 3" xfId="1889"/>
    <cellStyle name="Comma 5 3 2" xfId="1890"/>
    <cellStyle name="Comma 5 4" xfId="1891"/>
    <cellStyle name="Comma 5 4 2" xfId="1892"/>
    <cellStyle name="Comma 5 5" xfId="1893"/>
    <cellStyle name="Comma 5 5 2" xfId="1894"/>
    <cellStyle name="Comma 5 6" xfId="1895"/>
    <cellStyle name="Comma 5 7" xfId="1896"/>
    <cellStyle name="Comma 5 8" xfId="1897"/>
    <cellStyle name="Comma 5 9" xfId="1898"/>
    <cellStyle name="Comma 5_05-12  KH trung han 2016-2020 - Liem Thinh edited" xfId="1899"/>
    <cellStyle name="Comma 50" xfId="1900"/>
    <cellStyle name="Comma 50 2" xfId="1901"/>
    <cellStyle name="Comma 51" xfId="1902"/>
    <cellStyle name="Comma 51 2" xfId="1903"/>
    <cellStyle name="Comma 52" xfId="1904"/>
    <cellStyle name="Comma 6" xfId="8"/>
    <cellStyle name="Comma 6 2" xfId="1905"/>
    <cellStyle name="Comma 6 2 2" xfId="1906"/>
    <cellStyle name="Comma 6 3" xfId="1907"/>
    <cellStyle name="Comma 6 4" xfId="1908"/>
    <cellStyle name="Comma 7" xfId="9"/>
    <cellStyle name="Comma 7 2" xfId="1909"/>
    <cellStyle name="Comma 7 3" xfId="1910"/>
    <cellStyle name="Comma 7 3 2" xfId="1911"/>
    <cellStyle name="Comma 7_20131129 Nhu cau 2014_TPCP ODA (co hoan ung)" xfId="1912"/>
    <cellStyle name="Comma 8" xfId="1913"/>
    <cellStyle name="Comma 8 2" xfId="1914"/>
    <cellStyle name="Comma 8 2 2" xfId="1915"/>
    <cellStyle name="Comma 8 3" xfId="1916"/>
    <cellStyle name="Comma 8 4" xfId="1917"/>
    <cellStyle name="Comma 88" xfId="4274"/>
    <cellStyle name="Comma 89" xfId="4275"/>
    <cellStyle name="Comma 9" xfId="1918"/>
    <cellStyle name="Comma 9 2" xfId="1919"/>
    <cellStyle name="Comma 9 2 2" xfId="1920"/>
    <cellStyle name="Comma 9 2 3" xfId="1921"/>
    <cellStyle name="Comma 9 3" xfId="1922"/>
    <cellStyle name="Comma 9 3 2" xfId="1923"/>
    <cellStyle name="Comma 9 4" xfId="1924"/>
    <cellStyle name="Comma 9 5" xfId="1925"/>
    <cellStyle name="Comma 90" xfId="4276"/>
    <cellStyle name="Comma 91" xfId="4277"/>
    <cellStyle name="Comma 92" xfId="4278"/>
    <cellStyle name="Comma 93" xfId="4279"/>
    <cellStyle name="Comma 96" xfId="4280"/>
    <cellStyle name="Comma 97" xfId="4281"/>
    <cellStyle name="comma zerodec" xfId="1926"/>
    <cellStyle name="Comma0" xfId="1927"/>
    <cellStyle name="Comma0 10" xfId="1928"/>
    <cellStyle name="Comma0 11" xfId="1929"/>
    <cellStyle name="Comma0 12" xfId="1930"/>
    <cellStyle name="Comma0 13" xfId="1931"/>
    <cellStyle name="Comma0 14" xfId="1932"/>
    <cellStyle name="Comma0 15" xfId="1933"/>
    <cellStyle name="Comma0 16" xfId="1934"/>
    <cellStyle name="Comma0 2" xfId="1935"/>
    <cellStyle name="Comma0 2 2" xfId="1936"/>
    <cellStyle name="Comma0 3" xfId="1937"/>
    <cellStyle name="Comma0 4" xfId="1938"/>
    <cellStyle name="Comma0 5" xfId="1939"/>
    <cellStyle name="Comma0 6" xfId="1940"/>
    <cellStyle name="Comma0 7" xfId="1941"/>
    <cellStyle name="Comma0 8" xfId="1942"/>
    <cellStyle name="Comma0 9" xfId="1943"/>
    <cellStyle name="Company Name" xfId="1944"/>
    <cellStyle name="cong" xfId="1945"/>
    <cellStyle name="Copied" xfId="1946"/>
    <cellStyle name="Co聭ma_Sheet1" xfId="1947"/>
    <cellStyle name="CR Comma" xfId="1948"/>
    <cellStyle name="CR Currency" xfId="1949"/>
    <cellStyle name="Credit" xfId="1950"/>
    <cellStyle name="Credit subtotal" xfId="1951"/>
    <cellStyle name="Credit Total" xfId="1952"/>
    <cellStyle name="Cࡵrrency_Sheet1_PRODUCTĠ" xfId="1953"/>
    <cellStyle name="Curråncy [0]_FCST_RESULTS" xfId="1954"/>
    <cellStyle name="Currency %" xfId="1955"/>
    <cellStyle name="Currency % 10" xfId="1956"/>
    <cellStyle name="Currency % 11" xfId="1957"/>
    <cellStyle name="Currency % 12" xfId="1958"/>
    <cellStyle name="Currency % 13" xfId="1959"/>
    <cellStyle name="Currency % 14" xfId="1960"/>
    <cellStyle name="Currency % 15" xfId="1961"/>
    <cellStyle name="Currency % 2" xfId="1962"/>
    <cellStyle name="Currency % 3" xfId="1963"/>
    <cellStyle name="Currency % 4" xfId="1964"/>
    <cellStyle name="Currency % 5" xfId="1965"/>
    <cellStyle name="Currency % 6" xfId="1966"/>
    <cellStyle name="Currency % 7" xfId="1967"/>
    <cellStyle name="Currency % 8" xfId="1968"/>
    <cellStyle name="Currency % 9" xfId="1969"/>
    <cellStyle name="Currency %_05-12  KH trung han 2016-2020 - Liem Thinh edited" xfId="1970"/>
    <cellStyle name="Currency [0]ßmud plant bolted_RESULTS" xfId="1971"/>
    <cellStyle name="Currency [00]" xfId="1972"/>
    <cellStyle name="Currency [00] 10" xfId="1973"/>
    <cellStyle name="Currency [00] 11" xfId="1974"/>
    <cellStyle name="Currency [00] 12" xfId="1975"/>
    <cellStyle name="Currency [00] 13" xfId="1976"/>
    <cellStyle name="Currency [00] 14" xfId="1977"/>
    <cellStyle name="Currency [00] 15" xfId="1978"/>
    <cellStyle name="Currency [00] 16" xfId="1979"/>
    <cellStyle name="Currency [00] 2" xfId="1980"/>
    <cellStyle name="Currency [00] 3" xfId="1981"/>
    <cellStyle name="Currency [00] 4" xfId="1982"/>
    <cellStyle name="Currency [00] 5" xfId="1983"/>
    <cellStyle name="Currency [00] 6" xfId="1984"/>
    <cellStyle name="Currency [00] 7" xfId="1985"/>
    <cellStyle name="Currency [00] 8" xfId="1986"/>
    <cellStyle name="Currency [00] 9" xfId="1987"/>
    <cellStyle name="Currency 0.0" xfId="1988"/>
    <cellStyle name="Currency 0.0%" xfId="1989"/>
    <cellStyle name="Currency 0.0_05-12  KH trung han 2016-2020 - Liem Thinh edited" xfId="1990"/>
    <cellStyle name="Currency 0.00" xfId="1991"/>
    <cellStyle name="Currency 0.00%" xfId="1992"/>
    <cellStyle name="Currency 0.00_05-12  KH trung han 2016-2020 - Liem Thinh edited" xfId="1993"/>
    <cellStyle name="Currency 0.000" xfId="1994"/>
    <cellStyle name="Currency 0.000%" xfId="1995"/>
    <cellStyle name="Currency 0.000_05-12  KH trung han 2016-2020 - Liem Thinh edited" xfId="1996"/>
    <cellStyle name="Currency 2" xfId="1997"/>
    <cellStyle name="Currency 2 10" xfId="1998"/>
    <cellStyle name="Currency 2 11" xfId="1999"/>
    <cellStyle name="Currency 2 12" xfId="2000"/>
    <cellStyle name="Currency 2 13" xfId="2001"/>
    <cellStyle name="Currency 2 14" xfId="2002"/>
    <cellStyle name="Currency 2 15" xfId="2003"/>
    <cellStyle name="Currency 2 16" xfId="2004"/>
    <cellStyle name="Currency 2 2" xfId="2005"/>
    <cellStyle name="Currency 2 3" xfId="2006"/>
    <cellStyle name="Currency 2 4" xfId="2007"/>
    <cellStyle name="Currency 2 5" xfId="2008"/>
    <cellStyle name="Currency 2 6" xfId="2009"/>
    <cellStyle name="Currency 2 7" xfId="2010"/>
    <cellStyle name="Currency 2 8" xfId="2011"/>
    <cellStyle name="Currency 2 9" xfId="2012"/>
    <cellStyle name="Currency![0]_FCSt (2)" xfId="2013"/>
    <cellStyle name="Currency0" xfId="2014"/>
    <cellStyle name="Currency0 10" xfId="2015"/>
    <cellStyle name="Currency0 11" xfId="2016"/>
    <cellStyle name="Currency0 12" xfId="2017"/>
    <cellStyle name="Currency0 13" xfId="2018"/>
    <cellStyle name="Currency0 14" xfId="2019"/>
    <cellStyle name="Currency0 15" xfId="2020"/>
    <cellStyle name="Currency0 16" xfId="2021"/>
    <cellStyle name="Currency0 2" xfId="2022"/>
    <cellStyle name="Currency0 2 2" xfId="2023"/>
    <cellStyle name="Currency0 3" xfId="2024"/>
    <cellStyle name="Currency0 4" xfId="2025"/>
    <cellStyle name="Currency0 5" xfId="2026"/>
    <cellStyle name="Currency0 6" xfId="2027"/>
    <cellStyle name="Currency0 7" xfId="2028"/>
    <cellStyle name="Currency0 8" xfId="2029"/>
    <cellStyle name="Currency0 9" xfId="2030"/>
    <cellStyle name="Currency1" xfId="2031"/>
    <cellStyle name="Currency1 10" xfId="2032"/>
    <cellStyle name="Currency1 11" xfId="2033"/>
    <cellStyle name="Currency1 12" xfId="2034"/>
    <cellStyle name="Currency1 13" xfId="2035"/>
    <cellStyle name="Currency1 14" xfId="2036"/>
    <cellStyle name="Currency1 15" xfId="2037"/>
    <cellStyle name="Currency1 16" xfId="2038"/>
    <cellStyle name="Currency1 2" xfId="2039"/>
    <cellStyle name="Currency1 2 2" xfId="2040"/>
    <cellStyle name="Currency1 3" xfId="2041"/>
    <cellStyle name="Currency1 4" xfId="2042"/>
    <cellStyle name="Currency1 5" xfId="2043"/>
    <cellStyle name="Currency1 6" xfId="2044"/>
    <cellStyle name="Currency1 7" xfId="2045"/>
    <cellStyle name="Currency1 8" xfId="2046"/>
    <cellStyle name="Currency1 9" xfId="2047"/>
    <cellStyle name="Check Cell 2" xfId="2048"/>
    <cellStyle name="Chi phÝ kh¸c_Book1" xfId="2049"/>
    <cellStyle name="CHUONG" xfId="2050"/>
    <cellStyle name="D1" xfId="2051"/>
    <cellStyle name="Date" xfId="2052"/>
    <cellStyle name="Date 10" xfId="2053"/>
    <cellStyle name="Date 11" xfId="2054"/>
    <cellStyle name="Date 12" xfId="2055"/>
    <cellStyle name="Date 13" xfId="2056"/>
    <cellStyle name="Date 14" xfId="2057"/>
    <cellStyle name="Date 15" xfId="2058"/>
    <cellStyle name="Date 16" xfId="2059"/>
    <cellStyle name="Date 2" xfId="2060"/>
    <cellStyle name="Date 2 2" xfId="2061"/>
    <cellStyle name="Date 3" xfId="2062"/>
    <cellStyle name="Date 4" xfId="2063"/>
    <cellStyle name="Date 5" xfId="2064"/>
    <cellStyle name="Date 6" xfId="2065"/>
    <cellStyle name="Date 7" xfId="2066"/>
    <cellStyle name="Date 8" xfId="2067"/>
    <cellStyle name="Date 9" xfId="2068"/>
    <cellStyle name="Date Short" xfId="2069"/>
    <cellStyle name="Date Short 2" xfId="2070"/>
    <cellStyle name="Date_Book1" xfId="2071"/>
    <cellStyle name="DAUDE" xfId="2072"/>
    <cellStyle name="Dấu_phảy 2" xfId="2073"/>
    <cellStyle name="Debit" xfId="2074"/>
    <cellStyle name="Debit subtotal" xfId="2075"/>
    <cellStyle name="Debit Total" xfId="2076"/>
    <cellStyle name="DELTA" xfId="2077"/>
    <cellStyle name="DELTA 10" xfId="2078"/>
    <cellStyle name="DELTA 11" xfId="2079"/>
    <cellStyle name="DELTA 12" xfId="2080"/>
    <cellStyle name="DELTA 13" xfId="2081"/>
    <cellStyle name="DELTA 14" xfId="2082"/>
    <cellStyle name="DELTA 15" xfId="2083"/>
    <cellStyle name="DELTA 2" xfId="2084"/>
    <cellStyle name="DELTA 3" xfId="2085"/>
    <cellStyle name="DELTA 4" xfId="2086"/>
    <cellStyle name="DELTA 5" xfId="2087"/>
    <cellStyle name="DELTA 6" xfId="2088"/>
    <cellStyle name="DELTA 7" xfId="2089"/>
    <cellStyle name="DELTA 8" xfId="2090"/>
    <cellStyle name="DELTA 9" xfId="2091"/>
    <cellStyle name="Dezimal [0]_35ERI8T2gbIEMixb4v26icuOo" xfId="2092"/>
    <cellStyle name="Dezimal_35ERI8T2gbIEMixb4v26icuOo" xfId="2093"/>
    <cellStyle name="Dg" xfId="2094"/>
    <cellStyle name="Dgia" xfId="2095"/>
    <cellStyle name="Dgia 2" xfId="2096"/>
    <cellStyle name="Dollar (zero dec)" xfId="2097"/>
    <cellStyle name="Dollar (zero dec) 10" xfId="2098"/>
    <cellStyle name="Dollar (zero dec) 11" xfId="2099"/>
    <cellStyle name="Dollar (zero dec) 12" xfId="2100"/>
    <cellStyle name="Dollar (zero dec) 13" xfId="2101"/>
    <cellStyle name="Dollar (zero dec) 14" xfId="2102"/>
    <cellStyle name="Dollar (zero dec) 15" xfId="2103"/>
    <cellStyle name="Dollar (zero dec) 16" xfId="2104"/>
    <cellStyle name="Dollar (zero dec) 2" xfId="2105"/>
    <cellStyle name="Dollar (zero dec) 2 2" xfId="2106"/>
    <cellStyle name="Dollar (zero dec) 3" xfId="2107"/>
    <cellStyle name="Dollar (zero dec) 4" xfId="2108"/>
    <cellStyle name="Dollar (zero dec) 5" xfId="2109"/>
    <cellStyle name="Dollar (zero dec) 6" xfId="2110"/>
    <cellStyle name="Dollar (zero dec) 7" xfId="2111"/>
    <cellStyle name="Dollar (zero dec) 8" xfId="2112"/>
    <cellStyle name="Dollar (zero dec) 9" xfId="2113"/>
    <cellStyle name="Don gia" xfId="2114"/>
    <cellStyle name="Dziesi?tny [0]_Invoices2001Slovakia" xfId="2115"/>
    <cellStyle name="Dziesi?tny_Invoices2001Slovakia" xfId="2116"/>
    <cellStyle name="Dziesietny [0]_Invoices2001Slovakia" xfId="2117"/>
    <cellStyle name="Dziesiętny [0]_Invoices2001Slovakia" xfId="2118"/>
    <cellStyle name="Dziesietny [0]_Invoices2001Slovakia 2" xfId="2119"/>
    <cellStyle name="Dziesiętny [0]_Invoices2001Slovakia 2" xfId="2120"/>
    <cellStyle name="Dziesietny [0]_Invoices2001Slovakia 3" xfId="2121"/>
    <cellStyle name="Dziesiętny [0]_Invoices2001Slovakia 3" xfId="2122"/>
    <cellStyle name="Dziesietny [0]_Invoices2001Slovakia 4" xfId="2123"/>
    <cellStyle name="Dziesiętny [0]_Invoices2001Slovakia 4" xfId="2124"/>
    <cellStyle name="Dziesietny [0]_Invoices2001Slovakia 5" xfId="2125"/>
    <cellStyle name="Dziesiętny [0]_Invoices2001Slovakia 5" xfId="2126"/>
    <cellStyle name="Dziesietny [0]_Invoices2001Slovakia 6" xfId="2127"/>
    <cellStyle name="Dziesiętny [0]_Invoices2001Slovakia 6" xfId="2128"/>
    <cellStyle name="Dziesietny [0]_Invoices2001Slovakia 7" xfId="2129"/>
    <cellStyle name="Dziesiętny [0]_Invoices2001Slovakia 7" xfId="2130"/>
    <cellStyle name="Dziesietny [0]_Invoices2001Slovakia_01_Nha so 1_Dien" xfId="2131"/>
    <cellStyle name="Dziesiętny [0]_Invoices2001Slovakia_01_Nha so 1_Dien" xfId="2132"/>
    <cellStyle name="Dziesietny [0]_Invoices2001Slovakia_05-12  KH trung han 2016-2020 - Liem Thinh edited" xfId="2133"/>
    <cellStyle name="Dziesiętny [0]_Invoices2001Slovakia_05-12  KH trung han 2016-2020 - Liem Thinh edited" xfId="2134"/>
    <cellStyle name="Dziesietny [0]_Invoices2001Slovakia_10_Nha so 10_Dien1" xfId="2135"/>
    <cellStyle name="Dziesiętny [0]_Invoices2001Slovakia_10_Nha so 10_Dien1" xfId="2136"/>
    <cellStyle name="Dziesietny [0]_Invoices2001Slovakia_Book1" xfId="2137"/>
    <cellStyle name="Dziesiętny [0]_Invoices2001Slovakia_Book1" xfId="2138"/>
    <cellStyle name="Dziesietny [0]_Invoices2001Slovakia_Book1_1" xfId="2139"/>
    <cellStyle name="Dziesiętny [0]_Invoices2001Slovakia_Book1_1" xfId="2140"/>
    <cellStyle name="Dziesietny [0]_Invoices2001Slovakia_Book1_1_Book1" xfId="2141"/>
    <cellStyle name="Dziesiętny [0]_Invoices2001Slovakia_Book1_1_Book1" xfId="2142"/>
    <cellStyle name="Dziesietny [0]_Invoices2001Slovakia_Book1_2" xfId="2143"/>
    <cellStyle name="Dziesiętny [0]_Invoices2001Slovakia_Book1_2" xfId="2144"/>
    <cellStyle name="Dziesietny [0]_Invoices2001Slovakia_Book1_Nhu cau von ung truoc 2011 Tha h Hoa + Nge An gui TW" xfId="2145"/>
    <cellStyle name="Dziesiętny [0]_Invoices2001Slovakia_Book1_Nhu cau von ung truoc 2011 Tha h Hoa + Nge An gui TW" xfId="2146"/>
    <cellStyle name="Dziesietny [0]_Invoices2001Slovakia_Book1_Tong hop Cac tuyen(9-1-06)" xfId="2147"/>
    <cellStyle name="Dziesiętny [0]_Invoices2001Slovakia_Book1_Tong hop Cac tuyen(9-1-06)" xfId="2148"/>
    <cellStyle name="Dziesietny [0]_Invoices2001Slovakia_Book1_ung truoc 2011 NSTW Thanh Hoa + Nge An gui Thu 12-5" xfId="2149"/>
    <cellStyle name="Dziesiętny [0]_Invoices2001Slovakia_Book1_ung truoc 2011 NSTW Thanh Hoa + Nge An gui Thu 12-5" xfId="2150"/>
    <cellStyle name="Dziesietny [0]_Invoices2001Slovakia_Copy of 05-12  KH trung han 2016-2020 - Liem Thinh edited (1)" xfId="2151"/>
    <cellStyle name="Dziesiętny [0]_Invoices2001Slovakia_Copy of 05-12  KH trung han 2016-2020 - Liem Thinh edited (1)" xfId="2152"/>
    <cellStyle name="Dziesietny [0]_Invoices2001Slovakia_d-uong+TDT" xfId="2153"/>
    <cellStyle name="Dziesiętny [0]_Invoices2001Slovakia_KH TPCP 2016-2020 (tong hop)" xfId="2154"/>
    <cellStyle name="Dziesietny [0]_Invoices2001Slovakia_Nha bao ve(28-7-05)" xfId="2155"/>
    <cellStyle name="Dziesiętny [0]_Invoices2001Slovakia_Nha bao ve(28-7-05)" xfId="2156"/>
    <cellStyle name="Dziesietny [0]_Invoices2001Slovakia_NHA de xe nguyen du" xfId="2157"/>
    <cellStyle name="Dziesiętny [0]_Invoices2001Slovakia_NHA de xe nguyen du" xfId="2158"/>
    <cellStyle name="Dziesietny [0]_Invoices2001Slovakia_Nhalamviec VTC(25-1-05)" xfId="2159"/>
    <cellStyle name="Dziesiętny [0]_Invoices2001Slovakia_Nhalamviec VTC(25-1-05)" xfId="2160"/>
    <cellStyle name="Dziesietny [0]_Invoices2001Slovakia_Nhu cau von ung truoc 2011 Tha h Hoa + Nge An gui TW" xfId="2161"/>
    <cellStyle name="Dziesiętny [0]_Invoices2001Slovakia_TDT KHANH HOA" xfId="2162"/>
    <cellStyle name="Dziesietny [0]_Invoices2001Slovakia_TDT KHANH HOA_Tong hop Cac tuyen(9-1-06)" xfId="2163"/>
    <cellStyle name="Dziesiętny [0]_Invoices2001Slovakia_TDT KHANH HOA_Tong hop Cac tuyen(9-1-06)" xfId="2164"/>
    <cellStyle name="Dziesietny [0]_Invoices2001Slovakia_TDT quangngai" xfId="2165"/>
    <cellStyle name="Dziesiętny [0]_Invoices2001Slovakia_TDT quangngai" xfId="2166"/>
    <cellStyle name="Dziesietny [0]_Invoices2001Slovakia_TMDT(10-5-06)" xfId="2167"/>
    <cellStyle name="Dziesietny_Invoices2001Slovakia" xfId="2168"/>
    <cellStyle name="Dziesiętny_Invoices2001Slovakia" xfId="2169"/>
    <cellStyle name="Dziesietny_Invoices2001Slovakia 2" xfId="2170"/>
    <cellStyle name="Dziesiętny_Invoices2001Slovakia 2" xfId="2171"/>
    <cellStyle name="Dziesietny_Invoices2001Slovakia 3" xfId="2172"/>
    <cellStyle name="Dziesiętny_Invoices2001Slovakia 3" xfId="2173"/>
    <cellStyle name="Dziesietny_Invoices2001Slovakia 4" xfId="2174"/>
    <cellStyle name="Dziesiętny_Invoices2001Slovakia 4" xfId="2175"/>
    <cellStyle name="Dziesietny_Invoices2001Slovakia 5" xfId="2176"/>
    <cellStyle name="Dziesiętny_Invoices2001Slovakia 5" xfId="2177"/>
    <cellStyle name="Dziesietny_Invoices2001Slovakia 6" xfId="2178"/>
    <cellStyle name="Dziesiętny_Invoices2001Slovakia 6" xfId="2179"/>
    <cellStyle name="Dziesietny_Invoices2001Slovakia 7" xfId="2180"/>
    <cellStyle name="Dziesiętny_Invoices2001Slovakia 7" xfId="2181"/>
    <cellStyle name="Dziesietny_Invoices2001Slovakia_01_Nha so 1_Dien" xfId="2182"/>
    <cellStyle name="Dziesiętny_Invoices2001Slovakia_01_Nha so 1_Dien" xfId="2183"/>
    <cellStyle name="Dziesietny_Invoices2001Slovakia_05-12  KH trung han 2016-2020 - Liem Thinh edited" xfId="2184"/>
    <cellStyle name="Dziesiętny_Invoices2001Slovakia_05-12  KH trung han 2016-2020 - Liem Thinh edited" xfId="2185"/>
    <cellStyle name="Dziesietny_Invoices2001Slovakia_10_Nha so 10_Dien1" xfId="2186"/>
    <cellStyle name="Dziesiętny_Invoices2001Slovakia_10_Nha so 10_Dien1" xfId="2187"/>
    <cellStyle name="Dziesietny_Invoices2001Slovakia_Book1" xfId="2188"/>
    <cellStyle name="Dziesiętny_Invoices2001Slovakia_Book1" xfId="2189"/>
    <cellStyle name="Dziesietny_Invoices2001Slovakia_Book1_1" xfId="2190"/>
    <cellStyle name="Dziesiętny_Invoices2001Slovakia_Book1_1" xfId="2191"/>
    <cellStyle name="Dziesietny_Invoices2001Slovakia_Book1_1_Book1" xfId="2192"/>
    <cellStyle name="Dziesiętny_Invoices2001Slovakia_Book1_1_Book1" xfId="2193"/>
    <cellStyle name="Dziesietny_Invoices2001Slovakia_Book1_2" xfId="2194"/>
    <cellStyle name="Dziesiętny_Invoices2001Slovakia_Book1_2" xfId="2195"/>
    <cellStyle name="Dziesietny_Invoices2001Slovakia_Book1_Nhu cau von ung truoc 2011 Tha h Hoa + Nge An gui TW" xfId="2196"/>
    <cellStyle name="Dziesiętny_Invoices2001Slovakia_Book1_Nhu cau von ung truoc 2011 Tha h Hoa + Nge An gui TW" xfId="2197"/>
    <cellStyle name="Dziesietny_Invoices2001Slovakia_Book1_Tong hop Cac tuyen(9-1-06)" xfId="2198"/>
    <cellStyle name="Dziesiętny_Invoices2001Slovakia_Book1_Tong hop Cac tuyen(9-1-06)" xfId="2199"/>
    <cellStyle name="Dziesietny_Invoices2001Slovakia_Book1_ung truoc 2011 NSTW Thanh Hoa + Nge An gui Thu 12-5" xfId="2200"/>
    <cellStyle name="Dziesiętny_Invoices2001Slovakia_Book1_ung truoc 2011 NSTW Thanh Hoa + Nge An gui Thu 12-5" xfId="2201"/>
    <cellStyle name="Dziesietny_Invoices2001Slovakia_Copy of 05-12  KH trung han 2016-2020 - Liem Thinh edited (1)" xfId="2202"/>
    <cellStyle name="Dziesiętny_Invoices2001Slovakia_Copy of 05-12  KH trung han 2016-2020 - Liem Thinh edited (1)" xfId="2203"/>
    <cellStyle name="Dziesietny_Invoices2001Slovakia_d-uong+TDT" xfId="2204"/>
    <cellStyle name="Dziesiętny_Invoices2001Slovakia_KH TPCP 2016-2020 (tong hop)" xfId="2205"/>
    <cellStyle name="Dziesietny_Invoices2001Slovakia_Nha bao ve(28-7-05)" xfId="2206"/>
    <cellStyle name="Dziesiętny_Invoices2001Slovakia_Nha bao ve(28-7-05)" xfId="2207"/>
    <cellStyle name="Dziesietny_Invoices2001Slovakia_NHA de xe nguyen du" xfId="2208"/>
    <cellStyle name="Dziesiętny_Invoices2001Slovakia_NHA de xe nguyen du" xfId="2209"/>
    <cellStyle name="Dziesietny_Invoices2001Slovakia_Nhalamviec VTC(25-1-05)" xfId="2210"/>
    <cellStyle name="Dziesiętny_Invoices2001Slovakia_Nhalamviec VTC(25-1-05)" xfId="2211"/>
    <cellStyle name="Dziesietny_Invoices2001Slovakia_Nhu cau von ung truoc 2011 Tha h Hoa + Nge An gui TW" xfId="2212"/>
    <cellStyle name="Dziesiętny_Invoices2001Slovakia_TDT KHANH HOA" xfId="2213"/>
    <cellStyle name="Dziesietny_Invoices2001Slovakia_TDT KHANH HOA_Tong hop Cac tuyen(9-1-06)" xfId="2214"/>
    <cellStyle name="Dziesiętny_Invoices2001Slovakia_TDT KHANH HOA_Tong hop Cac tuyen(9-1-06)" xfId="2215"/>
    <cellStyle name="Dziesietny_Invoices2001Slovakia_TDT quangngai" xfId="2216"/>
    <cellStyle name="Dziesiętny_Invoices2001Slovakia_TDT quangngai" xfId="2217"/>
    <cellStyle name="Dziesietny_Invoices2001Slovakia_TMDT(10-5-06)" xfId="2218"/>
    <cellStyle name="e" xfId="2219"/>
    <cellStyle name="Enter Currency (0)" xfId="2220"/>
    <cellStyle name="Enter Currency (0) 10" xfId="2221"/>
    <cellStyle name="Enter Currency (0) 11" xfId="2222"/>
    <cellStyle name="Enter Currency (0) 12" xfId="2223"/>
    <cellStyle name="Enter Currency (0) 13" xfId="2224"/>
    <cellStyle name="Enter Currency (0) 14" xfId="2225"/>
    <cellStyle name="Enter Currency (0) 15" xfId="2226"/>
    <cellStyle name="Enter Currency (0) 16" xfId="2227"/>
    <cellStyle name="Enter Currency (0) 2" xfId="2228"/>
    <cellStyle name="Enter Currency (0) 3" xfId="2229"/>
    <cellStyle name="Enter Currency (0) 4" xfId="2230"/>
    <cellStyle name="Enter Currency (0) 5" xfId="2231"/>
    <cellStyle name="Enter Currency (0) 6" xfId="2232"/>
    <cellStyle name="Enter Currency (0) 7" xfId="2233"/>
    <cellStyle name="Enter Currency (0) 8" xfId="2234"/>
    <cellStyle name="Enter Currency (0) 9" xfId="2235"/>
    <cellStyle name="Enter Currency (2)" xfId="2236"/>
    <cellStyle name="Enter Currency (2) 10" xfId="2237"/>
    <cellStyle name="Enter Currency (2) 11" xfId="2238"/>
    <cellStyle name="Enter Currency (2) 12" xfId="2239"/>
    <cellStyle name="Enter Currency (2) 13" xfId="2240"/>
    <cellStyle name="Enter Currency (2) 14" xfId="2241"/>
    <cellStyle name="Enter Currency (2) 15" xfId="2242"/>
    <cellStyle name="Enter Currency (2) 16" xfId="2243"/>
    <cellStyle name="Enter Currency (2) 2" xfId="2244"/>
    <cellStyle name="Enter Currency (2) 3" xfId="2245"/>
    <cellStyle name="Enter Currency (2) 4" xfId="2246"/>
    <cellStyle name="Enter Currency (2) 5" xfId="2247"/>
    <cellStyle name="Enter Currency (2) 6" xfId="2248"/>
    <cellStyle name="Enter Currency (2) 7" xfId="2249"/>
    <cellStyle name="Enter Currency (2) 8" xfId="2250"/>
    <cellStyle name="Enter Currency (2) 9" xfId="2251"/>
    <cellStyle name="Enter Units (0)" xfId="2252"/>
    <cellStyle name="Enter Units (0) 10" xfId="2253"/>
    <cellStyle name="Enter Units (0) 11" xfId="2254"/>
    <cellStyle name="Enter Units (0) 12" xfId="2255"/>
    <cellStyle name="Enter Units (0) 13" xfId="2256"/>
    <cellStyle name="Enter Units (0) 14" xfId="2257"/>
    <cellStyle name="Enter Units (0) 15" xfId="2258"/>
    <cellStyle name="Enter Units (0) 16" xfId="2259"/>
    <cellStyle name="Enter Units (0) 2" xfId="2260"/>
    <cellStyle name="Enter Units (0) 3" xfId="2261"/>
    <cellStyle name="Enter Units (0) 4" xfId="2262"/>
    <cellStyle name="Enter Units (0) 5" xfId="2263"/>
    <cellStyle name="Enter Units (0) 6" xfId="2264"/>
    <cellStyle name="Enter Units (0) 7" xfId="2265"/>
    <cellStyle name="Enter Units (0) 8" xfId="2266"/>
    <cellStyle name="Enter Units (0) 9" xfId="2267"/>
    <cellStyle name="Enter Units (1)" xfId="2268"/>
    <cellStyle name="Enter Units (1) 10" xfId="2269"/>
    <cellStyle name="Enter Units (1) 11" xfId="2270"/>
    <cellStyle name="Enter Units (1) 12" xfId="2271"/>
    <cellStyle name="Enter Units (1) 13" xfId="2272"/>
    <cellStyle name="Enter Units (1) 14" xfId="2273"/>
    <cellStyle name="Enter Units (1) 15" xfId="2274"/>
    <cellStyle name="Enter Units (1) 16" xfId="2275"/>
    <cellStyle name="Enter Units (1) 2" xfId="2276"/>
    <cellStyle name="Enter Units (1) 3" xfId="2277"/>
    <cellStyle name="Enter Units (1) 4" xfId="2278"/>
    <cellStyle name="Enter Units (1) 5" xfId="2279"/>
    <cellStyle name="Enter Units (1) 6" xfId="2280"/>
    <cellStyle name="Enter Units (1) 7" xfId="2281"/>
    <cellStyle name="Enter Units (1) 8" xfId="2282"/>
    <cellStyle name="Enter Units (1) 9" xfId="2283"/>
    <cellStyle name="Enter Units (2)" xfId="2284"/>
    <cellStyle name="Enter Units (2) 10" xfId="2285"/>
    <cellStyle name="Enter Units (2) 11" xfId="2286"/>
    <cellStyle name="Enter Units (2) 12" xfId="2287"/>
    <cellStyle name="Enter Units (2) 13" xfId="2288"/>
    <cellStyle name="Enter Units (2) 14" xfId="2289"/>
    <cellStyle name="Enter Units (2) 15" xfId="2290"/>
    <cellStyle name="Enter Units (2) 16" xfId="2291"/>
    <cellStyle name="Enter Units (2) 2" xfId="2292"/>
    <cellStyle name="Enter Units (2) 3" xfId="2293"/>
    <cellStyle name="Enter Units (2) 4" xfId="2294"/>
    <cellStyle name="Enter Units (2) 5" xfId="2295"/>
    <cellStyle name="Enter Units (2) 6" xfId="2296"/>
    <cellStyle name="Enter Units (2) 7" xfId="2297"/>
    <cellStyle name="Enter Units (2) 8" xfId="2298"/>
    <cellStyle name="Enter Units (2) 9" xfId="2299"/>
    <cellStyle name="Entered" xfId="2300"/>
    <cellStyle name="Euro" xfId="2301"/>
    <cellStyle name="Euro 10" xfId="2302"/>
    <cellStyle name="Euro 11" xfId="2303"/>
    <cellStyle name="Euro 12" xfId="2304"/>
    <cellStyle name="Euro 13" xfId="2305"/>
    <cellStyle name="Euro 14" xfId="2306"/>
    <cellStyle name="Euro 15" xfId="2307"/>
    <cellStyle name="Euro 16" xfId="2308"/>
    <cellStyle name="Euro 2" xfId="2309"/>
    <cellStyle name="Euro 3" xfId="2310"/>
    <cellStyle name="Euro 4" xfId="2311"/>
    <cellStyle name="Euro 5" xfId="2312"/>
    <cellStyle name="Euro 6" xfId="2313"/>
    <cellStyle name="Euro 7" xfId="2314"/>
    <cellStyle name="Euro 8" xfId="2315"/>
    <cellStyle name="Euro 9" xfId="2316"/>
    <cellStyle name="Excel Built-in Normal" xfId="2317"/>
    <cellStyle name="Explanatory Text 2" xfId="2318"/>
    <cellStyle name="f" xfId="2319"/>
    <cellStyle name="f_Danhmuc_Quyhoach2009" xfId="2320"/>
    <cellStyle name="f_Danhmuc_Quyhoach2009 2" xfId="2321"/>
    <cellStyle name="f_Danhmuc_Quyhoach2009 2 2" xfId="2322"/>
    <cellStyle name="Fixed" xfId="2323"/>
    <cellStyle name="Fixed 10" xfId="2324"/>
    <cellStyle name="Fixed 11" xfId="2325"/>
    <cellStyle name="Fixed 12" xfId="2326"/>
    <cellStyle name="Fixed 13" xfId="2327"/>
    <cellStyle name="Fixed 14" xfId="2328"/>
    <cellStyle name="Fixed 15" xfId="2329"/>
    <cellStyle name="Fixed 16" xfId="2330"/>
    <cellStyle name="Fixed 2" xfId="2331"/>
    <cellStyle name="Fixed 2 2" xfId="2332"/>
    <cellStyle name="Fixed 3" xfId="2333"/>
    <cellStyle name="Fixed 4" xfId="2334"/>
    <cellStyle name="Fixed 5" xfId="2335"/>
    <cellStyle name="Fixed 6" xfId="2336"/>
    <cellStyle name="Fixed 7" xfId="2337"/>
    <cellStyle name="Fixed 8" xfId="2338"/>
    <cellStyle name="Fixed 9" xfId="2339"/>
    <cellStyle name="Font Britannic16" xfId="2340"/>
    <cellStyle name="Font Britannic18" xfId="2341"/>
    <cellStyle name="Font CenturyCond 18" xfId="2342"/>
    <cellStyle name="Font Cond20" xfId="2343"/>
    <cellStyle name="Font LucidaSans16" xfId="2344"/>
    <cellStyle name="Font NewCenturyCond18" xfId="2345"/>
    <cellStyle name="Font Ottawa14" xfId="2346"/>
    <cellStyle name="Font Ottawa16" xfId="2347"/>
    <cellStyle name="Good 2" xfId="2348"/>
    <cellStyle name="Grey" xfId="2349"/>
    <cellStyle name="Grey 10" xfId="2350"/>
    <cellStyle name="Grey 11" xfId="2351"/>
    <cellStyle name="Grey 12" xfId="2352"/>
    <cellStyle name="Grey 13" xfId="2353"/>
    <cellStyle name="Grey 14" xfId="2354"/>
    <cellStyle name="Grey 15" xfId="2355"/>
    <cellStyle name="Grey 16" xfId="2356"/>
    <cellStyle name="Grey 2" xfId="2357"/>
    <cellStyle name="Grey 3" xfId="2358"/>
    <cellStyle name="Grey 4" xfId="2359"/>
    <cellStyle name="Grey 5" xfId="2360"/>
    <cellStyle name="Grey 6" xfId="2361"/>
    <cellStyle name="Grey 7" xfId="2362"/>
    <cellStyle name="Grey 8" xfId="2363"/>
    <cellStyle name="Grey 9" xfId="2364"/>
    <cellStyle name="Grey_KH TPCP 2016-2020 (tong hop)" xfId="2365"/>
    <cellStyle name="Group" xfId="2366"/>
    <cellStyle name="gia" xfId="2367"/>
    <cellStyle name="H" xfId="2368"/>
    <cellStyle name="ha" xfId="2369"/>
    <cellStyle name="HAI" xfId="2370"/>
    <cellStyle name="Head 1" xfId="2371"/>
    <cellStyle name="HEADER" xfId="2372"/>
    <cellStyle name="HEADER 2" xfId="2373"/>
    <cellStyle name="Header1" xfId="2374"/>
    <cellStyle name="Header1 2" xfId="2375"/>
    <cellStyle name="Header2" xfId="2376"/>
    <cellStyle name="Header2 2" xfId="2377"/>
    <cellStyle name="Heading" xfId="2378"/>
    <cellStyle name="Heading 1 2" xfId="2379"/>
    <cellStyle name="Heading 2 2" xfId="2380"/>
    <cellStyle name="Heading 3 2" xfId="2381"/>
    <cellStyle name="Heading 4 2" xfId="2382"/>
    <cellStyle name="Heading No Underline" xfId="2383"/>
    <cellStyle name="Heading With Underline" xfId="2384"/>
    <cellStyle name="HEADING1" xfId="2385"/>
    <cellStyle name="HEADING2" xfId="2386"/>
    <cellStyle name="HEADINGS" xfId="2387"/>
    <cellStyle name="HEADINGSTOP" xfId="2388"/>
    <cellStyle name="headoption" xfId="2389"/>
    <cellStyle name="headoption 2" xfId="2390"/>
    <cellStyle name="headoption 3" xfId="2391"/>
    <cellStyle name="Hoa-Scholl" xfId="2392"/>
    <cellStyle name="Hoa-Scholl 2" xfId="2393"/>
    <cellStyle name="HUY" xfId="2394"/>
    <cellStyle name="Hyperlink_Nhu%20cau%20KH%202010%20%28ODA%29(1) 2" xfId="10"/>
    <cellStyle name="i phÝ kh¸c_B¶ng 2" xfId="2395"/>
    <cellStyle name="I.3" xfId="2396"/>
    <cellStyle name="i·0" xfId="2397"/>
    <cellStyle name="i·0 2" xfId="2398"/>
    <cellStyle name="ï-¾È»ê_BiÓu TB" xfId="2399"/>
    <cellStyle name="Input [yellow]" xfId="2400"/>
    <cellStyle name="Input [yellow] 10" xfId="2401"/>
    <cellStyle name="Input [yellow] 11" xfId="2402"/>
    <cellStyle name="Input [yellow] 12" xfId="2403"/>
    <cellStyle name="Input [yellow] 13" xfId="2404"/>
    <cellStyle name="Input [yellow] 14" xfId="2405"/>
    <cellStyle name="Input [yellow] 15" xfId="2406"/>
    <cellStyle name="Input [yellow] 16" xfId="2407"/>
    <cellStyle name="Input [yellow] 2" xfId="2408"/>
    <cellStyle name="Input [yellow] 2 2" xfId="2409"/>
    <cellStyle name="Input [yellow] 3" xfId="2410"/>
    <cellStyle name="Input [yellow] 4" xfId="2411"/>
    <cellStyle name="Input [yellow] 5" xfId="2412"/>
    <cellStyle name="Input [yellow] 6" xfId="2413"/>
    <cellStyle name="Input [yellow] 7" xfId="2414"/>
    <cellStyle name="Input [yellow] 8" xfId="2415"/>
    <cellStyle name="Input [yellow] 9" xfId="2416"/>
    <cellStyle name="Input [yellow]_KH TPCP 2016-2020 (tong hop)" xfId="2417"/>
    <cellStyle name="Input 2" xfId="2418"/>
    <cellStyle name="Input 3" xfId="2419"/>
    <cellStyle name="Input 4" xfId="2420"/>
    <cellStyle name="Input 5" xfId="2421"/>
    <cellStyle name="Input 6" xfId="2422"/>
    <cellStyle name="Input 7" xfId="2423"/>
    <cellStyle name="k_TONG HOP KINH PHI" xfId="2424"/>
    <cellStyle name="k_TONG HOP KINH PHI_!1 1 bao cao giao KH ve HTCMT vung TNB   12-12-2011" xfId="2425"/>
    <cellStyle name="k_TONG HOP KINH PHI_Bieu4HTMT" xfId="2426"/>
    <cellStyle name="k_TONG HOP KINH PHI_Bieu4HTMT_!1 1 bao cao giao KH ve HTCMT vung TNB   12-12-2011" xfId="2427"/>
    <cellStyle name="k_TONG HOP KINH PHI_Bieu4HTMT_KH TPCP vung TNB (03-1-2012)" xfId="2428"/>
    <cellStyle name="k_TONG HOP KINH PHI_KH TPCP vung TNB (03-1-2012)" xfId="2429"/>
    <cellStyle name="k_ÿÿÿÿÿ" xfId="2430"/>
    <cellStyle name="k_ÿÿÿÿÿ_!1 1 bao cao giao KH ve HTCMT vung TNB   12-12-2011" xfId="2431"/>
    <cellStyle name="k_ÿÿÿÿÿ_1" xfId="2432"/>
    <cellStyle name="k_ÿÿÿÿÿ_2" xfId="2433"/>
    <cellStyle name="k_ÿÿÿÿÿ_2_!1 1 bao cao giao KH ve HTCMT vung TNB   12-12-2011" xfId="2434"/>
    <cellStyle name="k_ÿÿÿÿÿ_2_Bieu4HTMT" xfId="2435"/>
    <cellStyle name="k_ÿÿÿÿÿ_2_Bieu4HTMT_!1 1 bao cao giao KH ve HTCMT vung TNB   12-12-2011" xfId="2436"/>
    <cellStyle name="k_ÿÿÿÿÿ_2_Bieu4HTMT_KH TPCP vung TNB (03-1-2012)" xfId="2437"/>
    <cellStyle name="k_ÿÿÿÿÿ_2_KH TPCP vung TNB (03-1-2012)" xfId="2438"/>
    <cellStyle name="k_ÿÿÿÿÿ_Bieu4HTMT" xfId="2439"/>
    <cellStyle name="k_ÿÿÿÿÿ_Bieu4HTMT_!1 1 bao cao giao KH ve HTCMT vung TNB   12-12-2011" xfId="2440"/>
    <cellStyle name="k_ÿÿÿÿÿ_Bieu4HTMT_KH TPCP vung TNB (03-1-2012)" xfId="2441"/>
    <cellStyle name="k_ÿÿÿÿÿ_KH TPCP vung TNB (03-1-2012)" xfId="2442"/>
    <cellStyle name="kh¸c_Bang Chi tieu" xfId="2443"/>
    <cellStyle name="khanh" xfId="2444"/>
    <cellStyle name="khung" xfId="2445"/>
    <cellStyle name="Ledger 17 x 11 in" xfId="2446"/>
    <cellStyle name="left" xfId="2447"/>
    <cellStyle name="Line" xfId="2448"/>
    <cellStyle name="Link Currency (0)" xfId="2449"/>
    <cellStyle name="Link Currency (0) 10" xfId="2450"/>
    <cellStyle name="Link Currency (0) 11" xfId="2451"/>
    <cellStyle name="Link Currency (0) 12" xfId="2452"/>
    <cellStyle name="Link Currency (0) 13" xfId="2453"/>
    <cellStyle name="Link Currency (0) 14" xfId="2454"/>
    <cellStyle name="Link Currency (0) 15" xfId="2455"/>
    <cellStyle name="Link Currency (0) 16" xfId="2456"/>
    <cellStyle name="Link Currency (0) 2" xfId="2457"/>
    <cellStyle name="Link Currency (0) 3" xfId="2458"/>
    <cellStyle name="Link Currency (0) 4" xfId="2459"/>
    <cellStyle name="Link Currency (0) 5" xfId="2460"/>
    <cellStyle name="Link Currency (0) 6" xfId="2461"/>
    <cellStyle name="Link Currency (0) 7" xfId="2462"/>
    <cellStyle name="Link Currency (0) 8" xfId="2463"/>
    <cellStyle name="Link Currency (0) 9" xfId="2464"/>
    <cellStyle name="Link Currency (2)" xfId="2465"/>
    <cellStyle name="Link Currency (2) 10" xfId="2466"/>
    <cellStyle name="Link Currency (2) 11" xfId="2467"/>
    <cellStyle name="Link Currency (2) 12" xfId="2468"/>
    <cellStyle name="Link Currency (2) 13" xfId="2469"/>
    <cellStyle name="Link Currency (2) 14" xfId="2470"/>
    <cellStyle name="Link Currency (2) 15" xfId="2471"/>
    <cellStyle name="Link Currency (2) 16" xfId="2472"/>
    <cellStyle name="Link Currency (2) 2" xfId="2473"/>
    <cellStyle name="Link Currency (2) 3" xfId="2474"/>
    <cellStyle name="Link Currency (2) 4" xfId="2475"/>
    <cellStyle name="Link Currency (2) 5" xfId="2476"/>
    <cellStyle name="Link Currency (2) 6" xfId="2477"/>
    <cellStyle name="Link Currency (2) 7" xfId="2478"/>
    <cellStyle name="Link Currency (2) 8" xfId="2479"/>
    <cellStyle name="Link Currency (2) 9" xfId="2480"/>
    <cellStyle name="Link Units (0)" xfId="2481"/>
    <cellStyle name="Link Units (0) 10" xfId="2482"/>
    <cellStyle name="Link Units (0) 11" xfId="2483"/>
    <cellStyle name="Link Units (0) 12" xfId="2484"/>
    <cellStyle name="Link Units (0) 13" xfId="2485"/>
    <cellStyle name="Link Units (0) 14" xfId="2486"/>
    <cellStyle name="Link Units (0) 15" xfId="2487"/>
    <cellStyle name="Link Units (0) 16" xfId="2488"/>
    <cellStyle name="Link Units (0) 2" xfId="2489"/>
    <cellStyle name="Link Units (0) 3" xfId="2490"/>
    <cellStyle name="Link Units (0) 4" xfId="2491"/>
    <cellStyle name="Link Units (0) 5" xfId="2492"/>
    <cellStyle name="Link Units (0) 6" xfId="2493"/>
    <cellStyle name="Link Units (0) 7" xfId="2494"/>
    <cellStyle name="Link Units (0) 8" xfId="2495"/>
    <cellStyle name="Link Units (0) 9" xfId="2496"/>
    <cellStyle name="Link Units (1)" xfId="2497"/>
    <cellStyle name="Link Units (1) 10" xfId="2498"/>
    <cellStyle name="Link Units (1) 11" xfId="2499"/>
    <cellStyle name="Link Units (1) 12" xfId="2500"/>
    <cellStyle name="Link Units (1) 13" xfId="2501"/>
    <cellStyle name="Link Units (1) 14" xfId="2502"/>
    <cellStyle name="Link Units (1) 15" xfId="2503"/>
    <cellStyle name="Link Units (1) 16" xfId="2504"/>
    <cellStyle name="Link Units (1) 2" xfId="2505"/>
    <cellStyle name="Link Units (1) 3" xfId="2506"/>
    <cellStyle name="Link Units (1) 4" xfId="2507"/>
    <cellStyle name="Link Units (1) 5" xfId="2508"/>
    <cellStyle name="Link Units (1) 6" xfId="2509"/>
    <cellStyle name="Link Units (1) 7" xfId="2510"/>
    <cellStyle name="Link Units (1) 8" xfId="2511"/>
    <cellStyle name="Link Units (1) 9" xfId="2512"/>
    <cellStyle name="Link Units (2)" xfId="2513"/>
    <cellStyle name="Link Units (2) 10" xfId="2514"/>
    <cellStyle name="Link Units (2) 11" xfId="2515"/>
    <cellStyle name="Link Units (2) 12" xfId="2516"/>
    <cellStyle name="Link Units (2) 13" xfId="2517"/>
    <cellStyle name="Link Units (2) 14" xfId="2518"/>
    <cellStyle name="Link Units (2) 15" xfId="2519"/>
    <cellStyle name="Link Units (2) 16" xfId="2520"/>
    <cellStyle name="Link Units (2) 2" xfId="2521"/>
    <cellStyle name="Link Units (2) 3" xfId="2522"/>
    <cellStyle name="Link Units (2) 4" xfId="2523"/>
    <cellStyle name="Link Units (2) 5" xfId="2524"/>
    <cellStyle name="Link Units (2) 6" xfId="2525"/>
    <cellStyle name="Link Units (2) 7" xfId="2526"/>
    <cellStyle name="Link Units (2) 8" xfId="2527"/>
    <cellStyle name="Link Units (2) 9" xfId="2528"/>
    <cellStyle name="Linked Cell 2" xfId="2529"/>
    <cellStyle name="Loai CBDT" xfId="2530"/>
    <cellStyle name="Loai CT" xfId="2531"/>
    <cellStyle name="Loai GD" xfId="2532"/>
    <cellStyle name="MAU" xfId="2533"/>
    <cellStyle name="MAU 2" xfId="2534"/>
    <cellStyle name="Millares [0]_Well Timing" xfId="2535"/>
    <cellStyle name="Millares_Well Timing" xfId="2536"/>
    <cellStyle name="Milliers [0]_      " xfId="2537"/>
    <cellStyle name="Milliers_      " xfId="2538"/>
    <cellStyle name="Model" xfId="2539"/>
    <cellStyle name="Model 2" xfId="2540"/>
    <cellStyle name="moi" xfId="2541"/>
    <cellStyle name="moi 2" xfId="2542"/>
    <cellStyle name="moi 3" xfId="2543"/>
    <cellStyle name="Moneda [0]_Well Timing" xfId="2544"/>
    <cellStyle name="Moneda_Well Timing" xfId="2545"/>
    <cellStyle name="Monétaire [0]_      " xfId="2546"/>
    <cellStyle name="Monétaire_      " xfId="2547"/>
    <cellStyle name="n" xfId="2548"/>
    <cellStyle name="Neutral 2" xfId="2549"/>
    <cellStyle name="New" xfId="2550"/>
    <cellStyle name="New Times Roman" xfId="2551"/>
    <cellStyle name="no dec" xfId="2552"/>
    <cellStyle name="no dec 2" xfId="2553"/>
    <cellStyle name="no dec 2 2" xfId="2554"/>
    <cellStyle name="ÑONVÒ" xfId="2555"/>
    <cellStyle name="ÑONVÒ 2" xfId="2556"/>
    <cellStyle name="Normal" xfId="0" builtinId="0"/>
    <cellStyle name="Normal - Style1" xfId="2557"/>
    <cellStyle name="Normal - Style1 2" xfId="2558"/>
    <cellStyle name="Normal - Style1 3" xfId="2559"/>
    <cellStyle name="Normal - Style1_KH TPCP 2016-2020 (tong hop)" xfId="2560"/>
    <cellStyle name="Normal - 유형1" xfId="2561"/>
    <cellStyle name="Normal 10" xfId="22"/>
    <cellStyle name="Normal 10 2" xfId="23"/>
    <cellStyle name="Normal 10 3" xfId="2562"/>
    <cellStyle name="Normal 10 3 2" xfId="2563"/>
    <cellStyle name="Normal 10 3 3" xfId="4268"/>
    <cellStyle name="Normal 10 4" xfId="2564"/>
    <cellStyle name="Normal 10 5" xfId="2565"/>
    <cellStyle name="Normal 10 6" xfId="2566"/>
    <cellStyle name="Normal 10 7" xfId="4264"/>
    <cellStyle name="Normal 10_05-12  KH trung han 2016-2020 - Liem Thinh edited" xfId="2567"/>
    <cellStyle name="Normal 11" xfId="2568"/>
    <cellStyle name="Normal 11 2" xfId="2569"/>
    <cellStyle name="Normal 11 2 2" xfId="2570"/>
    <cellStyle name="Normal 11 3" xfId="2571"/>
    <cellStyle name="Normal 11 3 2" xfId="2572"/>
    <cellStyle name="Normal 11 3 3" xfId="2573"/>
    <cellStyle name="Normal 11 3 4" xfId="24"/>
    <cellStyle name="Normal 12" xfId="2574"/>
    <cellStyle name="Normal 12 2" xfId="2575"/>
    <cellStyle name="Normal 12 3" xfId="2576"/>
    <cellStyle name="Normal 13" xfId="2577"/>
    <cellStyle name="Normal 13 2" xfId="2578"/>
    <cellStyle name="Normal 14" xfId="2579"/>
    <cellStyle name="Normal 14 2" xfId="2580"/>
    <cellStyle name="Normal 14 3" xfId="2581"/>
    <cellStyle name="Normal 15" xfId="2582"/>
    <cellStyle name="Normal 15 2" xfId="2583"/>
    <cellStyle name="Normal 15 3" xfId="2584"/>
    <cellStyle name="Normal 16" xfId="2585"/>
    <cellStyle name="Normal 16 2" xfId="2586"/>
    <cellStyle name="Normal 16 2 2" xfId="2587"/>
    <cellStyle name="Normal 16 2 2 2" xfId="2588"/>
    <cellStyle name="Normal 16 2 3" xfId="2589"/>
    <cellStyle name="Normal 16 2 3 2" xfId="2590"/>
    <cellStyle name="Normal 16 2 4" xfId="2591"/>
    <cellStyle name="Normal 16 3" xfId="2592"/>
    <cellStyle name="Normal 16 4" xfId="2593"/>
    <cellStyle name="Normal 16 4 2" xfId="2594"/>
    <cellStyle name="Normal 16 5" xfId="2595"/>
    <cellStyle name="Normal 16 5 2" xfId="2596"/>
    <cellStyle name="Normal 17" xfId="2597"/>
    <cellStyle name="Normal 17 2" xfId="2598"/>
    <cellStyle name="Normal 17 3 2" xfId="2599"/>
    <cellStyle name="Normal 17 3 2 2" xfId="2600"/>
    <cellStyle name="Normal 17 3 2 2 2" xfId="2601"/>
    <cellStyle name="Normal 17 3 2 3" xfId="2602"/>
    <cellStyle name="Normal 17 3 2 3 2" xfId="2603"/>
    <cellStyle name="Normal 17 3 2 4" xfId="2604"/>
    <cellStyle name="Normal 18" xfId="2605"/>
    <cellStyle name="Normal 18 2" xfId="2606"/>
    <cellStyle name="Normal 18 2 2" xfId="2607"/>
    <cellStyle name="Normal 18 3" xfId="2608"/>
    <cellStyle name="Normal 18_05-12  KH trung han 2016-2020 - Liem Thinh edited" xfId="2609"/>
    <cellStyle name="Normal 19" xfId="2610"/>
    <cellStyle name="Normal 19 2" xfId="2611"/>
    <cellStyle name="Normal 19 3" xfId="2612"/>
    <cellStyle name="Normal 2" xfId="11"/>
    <cellStyle name="Normal 2 10" xfId="2613"/>
    <cellStyle name="Normal 2 10 2" xfId="2614"/>
    <cellStyle name="Normal 2 11" xfId="2615"/>
    <cellStyle name="Normal 2 11 2" xfId="2616"/>
    <cellStyle name="Normal 2 12" xfId="2617"/>
    <cellStyle name="Normal 2 12 2" xfId="2618"/>
    <cellStyle name="Normal 2 13" xfId="2619"/>
    <cellStyle name="Normal 2 13 2" xfId="2620"/>
    <cellStyle name="Normal 2 14" xfId="2621"/>
    <cellStyle name="Normal 2 14 2" xfId="2622"/>
    <cellStyle name="Normal 2 14_Phuongangiao 1-giaoxulykythuat" xfId="2623"/>
    <cellStyle name="Normal 2 15" xfId="2624"/>
    <cellStyle name="Normal 2 16" xfId="2625"/>
    <cellStyle name="Normal 2 17" xfId="2626"/>
    <cellStyle name="Normal 2 18" xfId="2627"/>
    <cellStyle name="Normal 2 19" xfId="2628"/>
    <cellStyle name="Normal 2 2" xfId="12"/>
    <cellStyle name="Normal 2 2 10" xfId="2629"/>
    <cellStyle name="Normal 2 2 10 2" xfId="2630"/>
    <cellStyle name="Normal 2 2 11" xfId="2631"/>
    <cellStyle name="Normal 2 2 12" xfId="2632"/>
    <cellStyle name="Normal 2 2 13" xfId="2633"/>
    <cellStyle name="Normal 2 2 14" xfId="2634"/>
    <cellStyle name="Normal 2 2 15" xfId="2635"/>
    <cellStyle name="Normal 2 2 2" xfId="2636"/>
    <cellStyle name="Normal 2 2 2 2" xfId="2637"/>
    <cellStyle name="Normal 2 2 2 3" xfId="2638"/>
    <cellStyle name="Normal 2 2 3" xfId="2639"/>
    <cellStyle name="Normal 2 2 4" xfId="2640"/>
    <cellStyle name="Normal 2 2 4 2" xfId="2641"/>
    <cellStyle name="Normal 2 2 4 3" xfId="2642"/>
    <cellStyle name="Normal 2 2 5" xfId="2643"/>
    <cellStyle name="Normal 2 2 6" xfId="2644"/>
    <cellStyle name="Normal 2 2 7" xfId="2645"/>
    <cellStyle name="Normal 2 2 8" xfId="2646"/>
    <cellStyle name="Normal 2 2 9" xfId="2647"/>
    <cellStyle name="Normal 2 2_Bieu chi tiet tang quy mo, dch ky thuat 4" xfId="2648"/>
    <cellStyle name="Normal 2 20" xfId="2649"/>
    <cellStyle name="Normal 2 21" xfId="2650"/>
    <cellStyle name="Normal 2 22" xfId="2651"/>
    <cellStyle name="Normal 2 23" xfId="2652"/>
    <cellStyle name="Normal 2 24" xfId="2653"/>
    <cellStyle name="Normal 2 25" xfId="2654"/>
    <cellStyle name="Normal 2 25 2" xfId="4272"/>
    <cellStyle name="Normal 2 26" xfId="2655"/>
    <cellStyle name="Normal 2 26 2" xfId="2656"/>
    <cellStyle name="Normal 2 27" xfId="2657"/>
    <cellStyle name="Normal 2 29" xfId="4291"/>
    <cellStyle name="Normal 2 3" xfId="4"/>
    <cellStyle name="Normal 2 3 2" xfId="2658"/>
    <cellStyle name="Normal 2 3 2 2" xfId="2659"/>
    <cellStyle name="Normal 2 3 3" xfId="2660"/>
    <cellStyle name="Normal 2 32" xfId="2661"/>
    <cellStyle name="Normal 2 4" xfId="2662"/>
    <cellStyle name="Normal 2 4 2" xfId="2663"/>
    <cellStyle name="Normal 2 4 2 2" xfId="2664"/>
    <cellStyle name="Normal 2 4 3" xfId="2665"/>
    <cellStyle name="Normal 2 4 3 2" xfId="2666"/>
    <cellStyle name="Normal 2 5" xfId="2667"/>
    <cellStyle name="Normal 2 5 2" xfId="2668"/>
    <cellStyle name="Normal 2 6" xfId="2669"/>
    <cellStyle name="Normal 2 6 2" xfId="2670"/>
    <cellStyle name="Normal 2 7" xfId="2671"/>
    <cellStyle name="Normal 2 7 2" xfId="2672"/>
    <cellStyle name="Normal 2 8" xfId="2673"/>
    <cellStyle name="Normal 2 8 2" xfId="2674"/>
    <cellStyle name="Normal 2 9" xfId="2675"/>
    <cellStyle name="Normal 2 9 2" xfId="2676"/>
    <cellStyle name="Normal 2_05-12  KH trung han 2016-2020 - Liem Thinh edited" xfId="2677"/>
    <cellStyle name="Normal 2_30_210_2_trinhhdndpchuanqt" xfId="4289"/>
    <cellStyle name="Normal 20" xfId="2678"/>
    <cellStyle name="Normal 20 2" xfId="2679"/>
    <cellStyle name="Normal 21" xfId="2680"/>
    <cellStyle name="Normal 21 2" xfId="2681"/>
    <cellStyle name="Normal 22" xfId="2682"/>
    <cellStyle name="Normal 22 2" xfId="2683"/>
    <cellStyle name="Normal 23" xfId="2684"/>
    <cellStyle name="Normal 23 2" xfId="2685"/>
    <cellStyle name="Normal 23 3" xfId="2686"/>
    <cellStyle name="Normal 24" xfId="2687"/>
    <cellStyle name="Normal 24 2" xfId="2688"/>
    <cellStyle name="Normal 24 2 2" xfId="2689"/>
    <cellStyle name="Normal 25" xfId="2690"/>
    <cellStyle name="Normal 25 2" xfId="2691"/>
    <cellStyle name="Normal 25 3" xfId="2692"/>
    <cellStyle name="Normal 26" xfId="2693"/>
    <cellStyle name="Normal 26 2" xfId="2694"/>
    <cellStyle name="Normal 27" xfId="2695"/>
    <cellStyle name="Normal 27 2" xfId="2696"/>
    <cellStyle name="Normal 28" xfId="2697"/>
    <cellStyle name="Normal 28 2" xfId="2698"/>
    <cellStyle name="Normal 29" xfId="2699"/>
    <cellStyle name="Normal 29 2" xfId="2700"/>
    <cellStyle name="Normal 3" xfId="13"/>
    <cellStyle name="Normal 3 10" xfId="2701"/>
    <cellStyle name="Normal 3 11" xfId="2702"/>
    <cellStyle name="Normal 3 12" xfId="2703"/>
    <cellStyle name="Normal 3 13" xfId="2704"/>
    <cellStyle name="Normal 3 14" xfId="2705"/>
    <cellStyle name="Normal 3 15" xfId="2706"/>
    <cellStyle name="Normal 3 16" xfId="2707"/>
    <cellStyle name="Normal 3 17" xfId="2708"/>
    <cellStyle name="Normal 3 18" xfId="2709"/>
    <cellStyle name="Normal 3 2" xfId="2710"/>
    <cellStyle name="Normal 3 2 2" xfId="2711"/>
    <cellStyle name="Normal 3 2 2 2" xfId="2712"/>
    <cellStyle name="Normal 3 2 3" xfId="2713"/>
    <cellStyle name="Normal 3 2 3 2" xfId="2714"/>
    <cellStyle name="Normal 3 2 4" xfId="2715"/>
    <cellStyle name="Normal 3 2 5" xfId="2716"/>
    <cellStyle name="Normal 3 2 5 2" xfId="2717"/>
    <cellStyle name="Normal 3 2 6" xfId="2718"/>
    <cellStyle name="Normal 3 2 6 2" xfId="2719"/>
    <cellStyle name="Normal 3 2 7" xfId="2720"/>
    <cellStyle name="Normal 3 3" xfId="2721"/>
    <cellStyle name="Normal 3 3 2" xfId="2722"/>
    <cellStyle name="Normal 3 4" xfId="2723"/>
    <cellStyle name="Normal 3 4 2" xfId="2724"/>
    <cellStyle name="Normal 3 5" xfId="2725"/>
    <cellStyle name="Normal 3 6" xfId="2726"/>
    <cellStyle name="Normal 3 7" xfId="2727"/>
    <cellStyle name="Normal 3 8" xfId="2728"/>
    <cellStyle name="Normal 3 9" xfId="2729"/>
    <cellStyle name="Normal 3_Bieu TH TPCP Vung TNB ngay 4-1-2012" xfId="2730"/>
    <cellStyle name="Normal 30" xfId="2731"/>
    <cellStyle name="Normal 30 2" xfId="2732"/>
    <cellStyle name="Normal 30 2 2" xfId="2733"/>
    <cellStyle name="Normal 30 3" xfId="2734"/>
    <cellStyle name="Normal 30 3 2" xfId="2735"/>
    <cellStyle name="Normal 30 4" xfId="2736"/>
    <cellStyle name="Normal 31" xfId="2737"/>
    <cellStyle name="Normal 31 2" xfId="2738"/>
    <cellStyle name="Normal 31 2 2" xfId="2739"/>
    <cellStyle name="Normal 31 3" xfId="2740"/>
    <cellStyle name="Normal 31 3 2" xfId="2741"/>
    <cellStyle name="Normal 31 4" xfId="2742"/>
    <cellStyle name="Normal 32" xfId="2743"/>
    <cellStyle name="Normal 32 2" xfId="2744"/>
    <cellStyle name="Normal 32 2 2" xfId="2745"/>
    <cellStyle name="Normal 33" xfId="2746"/>
    <cellStyle name="Normal 33 2" xfId="2747"/>
    <cellStyle name="Normal 34" xfId="2748"/>
    <cellStyle name="Normal 34 2" xfId="4270"/>
    <cellStyle name="Normal 35" xfId="2749"/>
    <cellStyle name="Normal 36" xfId="2750"/>
    <cellStyle name="Normal 37" xfId="2751"/>
    <cellStyle name="Normal 37 2" xfId="2752"/>
    <cellStyle name="Normal 37 2 2" xfId="2753"/>
    <cellStyle name="Normal 37 2 3" xfId="2754"/>
    <cellStyle name="Normal 37 3" xfId="2755"/>
    <cellStyle name="Normal 37 3 2" xfId="2756"/>
    <cellStyle name="Normal 37 4" xfId="2757"/>
    <cellStyle name="Normal 38" xfId="2758"/>
    <cellStyle name="Normal 38 2" xfId="2759"/>
    <cellStyle name="Normal 38 2 2" xfId="2760"/>
    <cellStyle name="Normal 39" xfId="2761"/>
    <cellStyle name="Normal 39 2" xfId="2762"/>
    <cellStyle name="Normal 39 2 2" xfId="2763"/>
    <cellStyle name="Normal 39 3" xfId="2764"/>
    <cellStyle name="Normal 39 3 2" xfId="2765"/>
    <cellStyle name="Normal 4" xfId="14"/>
    <cellStyle name="Normal 4 10" xfId="2766"/>
    <cellStyle name="Normal 4 11" xfId="2767"/>
    <cellStyle name="Normal 4 12" xfId="2768"/>
    <cellStyle name="Normal 4 13" xfId="2769"/>
    <cellStyle name="Normal 4 14" xfId="2770"/>
    <cellStyle name="Normal 4 15" xfId="2771"/>
    <cellStyle name="Normal 4 16" xfId="2772"/>
    <cellStyle name="Normal 4 17" xfId="2773"/>
    <cellStyle name="Normal 4 2" xfId="15"/>
    <cellStyle name="Normal 4 2 2" xfId="2774"/>
    <cellStyle name="Normal 4 3" xfId="2775"/>
    <cellStyle name="Normal 4 4" xfId="2776"/>
    <cellStyle name="Normal 4 5" xfId="2777"/>
    <cellStyle name="Normal 4 6" xfId="2778"/>
    <cellStyle name="Normal 4 7" xfId="2779"/>
    <cellStyle name="Normal 4 8" xfId="2780"/>
    <cellStyle name="Normal 4 9" xfId="2781"/>
    <cellStyle name="Normal 4_Bang bieu" xfId="16"/>
    <cellStyle name="Normal 40" xfId="2782"/>
    <cellStyle name="Normal 41" xfId="2783"/>
    <cellStyle name="Normal 42" xfId="2784"/>
    <cellStyle name="Normal 43" xfId="2785"/>
    <cellStyle name="Normal 44" xfId="2786"/>
    <cellStyle name="Normal 45" xfId="2787"/>
    <cellStyle name="Normal 46" xfId="2788"/>
    <cellStyle name="Normal 46 2" xfId="2789"/>
    <cellStyle name="Normal 47" xfId="2790"/>
    <cellStyle name="Normal 48" xfId="2791"/>
    <cellStyle name="Normal 49" xfId="2792"/>
    <cellStyle name="Normal 5" xfId="17"/>
    <cellStyle name="Normal 5 2" xfId="2793"/>
    <cellStyle name="Normal 5 2 2" xfId="2794"/>
    <cellStyle name="Normal 50" xfId="2795"/>
    <cellStyle name="Normal 51" xfId="2796"/>
    <cellStyle name="Normal 52" xfId="2797"/>
    <cellStyle name="Normal 53" xfId="2798"/>
    <cellStyle name="Normal 54" xfId="2799"/>
    <cellStyle name="Normal 55" xfId="4263"/>
    <cellStyle name="Normal 56" xfId="4292"/>
    <cellStyle name="Normal 6" xfId="18"/>
    <cellStyle name="Normal 6 10" xfId="2800"/>
    <cellStyle name="Normal 6 11" xfId="2801"/>
    <cellStyle name="Normal 6 12" xfId="2802"/>
    <cellStyle name="Normal 6 13" xfId="2803"/>
    <cellStyle name="Normal 6 14" xfId="2804"/>
    <cellStyle name="Normal 6 15" xfId="2805"/>
    <cellStyle name="Normal 6 16" xfId="2806"/>
    <cellStyle name="Normal 6 2" xfId="2807"/>
    <cellStyle name="Normal 6 2 2" xfId="2808"/>
    <cellStyle name="Normal 6 3" xfId="2809"/>
    <cellStyle name="Normal 6 4" xfId="2810"/>
    <cellStyle name="Normal 6 5" xfId="2811"/>
    <cellStyle name="Normal 6 6" xfId="2812"/>
    <cellStyle name="Normal 6 7" xfId="2813"/>
    <cellStyle name="Normal 6 8" xfId="2814"/>
    <cellStyle name="Normal 6 9" xfId="2815"/>
    <cellStyle name="Normal 6_TPCP trinh UBND ngay 27-12" xfId="2816"/>
    <cellStyle name="Normal 7" xfId="19"/>
    <cellStyle name="Normal 7 2" xfId="2817"/>
    <cellStyle name="Normal 7 3" xfId="2818"/>
    <cellStyle name="Normal 7 3 2" xfId="2819"/>
    <cellStyle name="Normal 7 3 3" xfId="2820"/>
    <cellStyle name="Normal 7_!1 1 bao cao giao KH ve HTCMT vung TNB   12-12-2011" xfId="2821"/>
    <cellStyle name="Normal 8" xfId="20"/>
    <cellStyle name="Normal 8 2" xfId="2822"/>
    <cellStyle name="Normal 8 2 2" xfId="2823"/>
    <cellStyle name="Normal 8 2 2 2" xfId="2824"/>
    <cellStyle name="Normal 8 2 3" xfId="2825"/>
    <cellStyle name="Normal 8 2_Phuongangiao 1-giaoxulykythuat" xfId="2826"/>
    <cellStyle name="Normal 8 3" xfId="2827"/>
    <cellStyle name="Normal 8_KH KH2014-TPCP (11-12-2013)-3 ( lay theo DH TPCP 2012-2015 da trinh)" xfId="2828"/>
    <cellStyle name="Normal 80 2" xfId="4273"/>
    <cellStyle name="Normal 80 2 2" xfId="4293"/>
    <cellStyle name="Normal 80 2 3" xfId="4294"/>
    <cellStyle name="Normal 9" xfId="2"/>
    <cellStyle name="Normal 9 10" xfId="2829"/>
    <cellStyle name="Normal 9 12" xfId="2830"/>
    <cellStyle name="Normal 9 13" xfId="2831"/>
    <cellStyle name="Normal 9 17" xfId="2832"/>
    <cellStyle name="Normal 9 2" xfId="2833"/>
    <cellStyle name="Normal 9 21" xfId="2834"/>
    <cellStyle name="Normal 9 23" xfId="2835"/>
    <cellStyle name="Normal 9 3" xfId="2836"/>
    <cellStyle name="Normal 9 46" xfId="2837"/>
    <cellStyle name="Normal 9 47" xfId="2838"/>
    <cellStyle name="Normal 9 48" xfId="2839"/>
    <cellStyle name="Normal 9 49" xfId="2840"/>
    <cellStyle name="Normal 9 50" xfId="2841"/>
    <cellStyle name="Normal 9 51" xfId="2842"/>
    <cellStyle name="Normal 9 52" xfId="2843"/>
    <cellStyle name="Normal 9_Bieu KH trung han BKH TW" xfId="2844"/>
    <cellStyle name="Normal_09 05 13 TH nguon KF thuc hien NQ 30a 2" xfId="4288"/>
    <cellStyle name="Normal_7_in_sua_dau tu cong_nguon NSNN_216_t01_1TTr_UBND huyen_phan bo 30a" xfId="4287"/>
    <cellStyle name="Normal_Bieu mau (CV )" xfId="1"/>
    <cellStyle name="Normal_Bieu mau (CV ) 2" xfId="3"/>
    <cellStyle name="Normal_Bieu mau (CV ) 2_Bieu_mau" xfId="4271"/>
    <cellStyle name="Normal_Biêu yêu cầu Sở KH đâu tư  ( tham khảo)" xfId="4283"/>
    <cellStyle name="Normal_CDT-01 STC" xfId="4284"/>
    <cellStyle name="Normal_dt_qtoan2008_ctmt11" xfId="4269"/>
    <cellStyle name="Normal_Phan bo chi tiet 30a nam 2010" xfId="4285"/>
    <cellStyle name="Normal_Sheet1 (2) 2 2" xfId="4267"/>
    <cellStyle name="Normal_Sheet2" xfId="4282"/>
    <cellStyle name="Normal1" xfId="2845"/>
    <cellStyle name="Normal8" xfId="2846"/>
    <cellStyle name="Normalny_Cennik obowiazuje od 06-08-2001 r (1)" xfId="2847"/>
    <cellStyle name="Note 2" xfId="2848"/>
    <cellStyle name="Note 2 2" xfId="2849"/>
    <cellStyle name="Note 3" xfId="2850"/>
    <cellStyle name="Note 3 2" xfId="2851"/>
    <cellStyle name="Note 4" xfId="2852"/>
    <cellStyle name="Note 4 2" xfId="2853"/>
    <cellStyle name="Note 5" xfId="2854"/>
    <cellStyle name="NWM" xfId="2855"/>
    <cellStyle name="nga" xfId="2856"/>
    <cellStyle name="Ò_x000a_Normal_123569" xfId="2857"/>
    <cellStyle name="Ò_x000d_Normal_123569" xfId="2858"/>
    <cellStyle name="Ò_x005f_x000d_Normal_123569" xfId="2859"/>
    <cellStyle name="Ò_x005f_x005f_x005f_x000d_Normal_123569" xfId="2860"/>
    <cellStyle name="Œ…‹æØ‚è [0.00]_ÆÂ¹²" xfId="2861"/>
    <cellStyle name="Œ…‹æØ‚è_laroux" xfId="2862"/>
    <cellStyle name="oft Excel]_x000a__x000a_Comment=open=/f ‚ðw’è‚·‚é‚ÆAƒ†[ƒU[’è‹`ŠÖ”‚ðŠÖ”“\‚è•t‚¯‚Ìˆê——‚É“o˜^‚·‚é‚±‚Æ‚ª‚Å‚«‚Ü‚·B_x000a__x000a_Maximized" xfId="2863"/>
    <cellStyle name="oft Excel]_x000a__x000a_Comment=open=/f ‚ðŽw’è‚·‚é‚ÆAƒ†[ƒU[’è‹`ŠÖ”‚ðŠÖ”“\‚è•t‚¯‚Ìˆê——‚É“o˜^‚·‚é‚±‚Æ‚ª‚Å‚«‚Ü‚·B_x000a__x000a_Maximized" xfId="2864"/>
    <cellStyle name="oft Excel]_x000a__x000a_Comment=The open=/f lines load custom functions into the Paste Function list._x000a__x000a_Maximized=2_x000a__x000a_Basics=1_x000a__x000a_A" xfId="2865"/>
    <cellStyle name="oft Excel]_x000a__x000a_Comment=The open=/f lines load custom functions into the Paste Function list._x000a__x000a_Maximized=3_x000a__x000a_Basics=1_x000a__x000a_A" xfId="2866"/>
    <cellStyle name="oft Excel]_x000d__x000a_Comment=open=/f ‚ðw’è‚·‚é‚ÆAƒ†[ƒU[’è‹`ŠÖ”‚ðŠÖ”“\‚è•t‚¯‚Ìˆê——‚É“o˜^‚·‚é‚±‚Æ‚ª‚Å‚«‚Ü‚·B_x000d__x000a_Maximized" xfId="2867"/>
    <cellStyle name="oft Excel]_x000d__x000a_Comment=open=/f ‚ðŽw’è‚·‚é‚ÆAƒ†[ƒU[’è‹`ŠÖ”‚ðŠÖ”“\‚è•t‚¯‚Ìˆê——‚É“o˜^‚·‚é‚±‚Æ‚ª‚Å‚«‚Ü‚·B_x000d__x000a_Maximized" xfId="2868"/>
    <cellStyle name="oft Excel]_x000d__x000a_Comment=The open=/f lines load custom functions into the Paste Function list._x000d__x000a_Maximized=2_x000d__x000a_Basics=1_x000d__x000a_A" xfId="2869"/>
    <cellStyle name="oft Excel]_x000d__x000a_Comment=The open=/f lines load custom functions into the Paste Function list._x000d__x000a_Maximized=3_x000d__x000a_Basics=1_x000d__x000a_A" xfId="2870"/>
    <cellStyle name="oft Excel]_x005f_x000d__x005f_x000a_Comment=open=/f ‚ðw’è‚·‚é‚ÆAƒ†[ƒU[’è‹`ŠÖ”‚ðŠÖ”“\‚è•t‚¯‚Ìˆê——‚É“o˜^‚·‚é‚±‚Æ‚ª‚Å‚«‚Ü‚·B_x005f_x000d__x005f_x000a_Maximized" xfId="2871"/>
    <cellStyle name="omma [0]_Mktg Prog" xfId="2872"/>
    <cellStyle name="ormal_Sheet1_1" xfId="2873"/>
    <cellStyle name="Output 2" xfId="2874"/>
    <cellStyle name="p" xfId="2875"/>
    <cellStyle name="paint" xfId="2876"/>
    <cellStyle name="paint 2" xfId="2877"/>
    <cellStyle name="paint_05-12  KH trung han 2016-2020 - Liem Thinh edited" xfId="2878"/>
    <cellStyle name="Pattern" xfId="2879"/>
    <cellStyle name="Pattern 10" xfId="2880"/>
    <cellStyle name="Pattern 11" xfId="2881"/>
    <cellStyle name="Pattern 12" xfId="2882"/>
    <cellStyle name="Pattern 13" xfId="2883"/>
    <cellStyle name="Pattern 14" xfId="2884"/>
    <cellStyle name="Pattern 15" xfId="2885"/>
    <cellStyle name="Pattern 16" xfId="2886"/>
    <cellStyle name="Pattern 2" xfId="2887"/>
    <cellStyle name="Pattern 3" xfId="2888"/>
    <cellStyle name="Pattern 4" xfId="2889"/>
    <cellStyle name="Pattern 5" xfId="2890"/>
    <cellStyle name="Pattern 6" xfId="2891"/>
    <cellStyle name="Pattern 7" xfId="2892"/>
    <cellStyle name="Pattern 8" xfId="2893"/>
    <cellStyle name="Pattern 9" xfId="2894"/>
    <cellStyle name="per.style" xfId="2895"/>
    <cellStyle name="per.style 2" xfId="2896"/>
    <cellStyle name="Percent %" xfId="2897"/>
    <cellStyle name="Percent % Long Underline" xfId="2898"/>
    <cellStyle name="Percent %_Worksheet in  US Financial Statements Ref. Workbook - Single Co" xfId="2899"/>
    <cellStyle name="Percent (0)" xfId="2900"/>
    <cellStyle name="Percent (0) 10" xfId="2901"/>
    <cellStyle name="Percent (0) 11" xfId="2902"/>
    <cellStyle name="Percent (0) 12" xfId="2903"/>
    <cellStyle name="Percent (0) 13" xfId="2904"/>
    <cellStyle name="Percent (0) 14" xfId="2905"/>
    <cellStyle name="Percent (0) 15"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 xfId="2915"/>
    <cellStyle name="Percent [0] 10" xfId="2916"/>
    <cellStyle name="Percent [0] 11" xfId="2917"/>
    <cellStyle name="Percent [0] 12" xfId="2918"/>
    <cellStyle name="Percent [0] 13" xfId="2919"/>
    <cellStyle name="Percent [0] 14" xfId="2920"/>
    <cellStyle name="Percent [0] 15" xfId="2921"/>
    <cellStyle name="Percent [0] 16" xfId="2922"/>
    <cellStyle name="Percent [0] 2" xfId="2923"/>
    <cellStyle name="Percent [0] 3" xfId="2924"/>
    <cellStyle name="Percent [0] 4" xfId="2925"/>
    <cellStyle name="Percent [0] 5" xfId="2926"/>
    <cellStyle name="Percent [0] 6" xfId="2927"/>
    <cellStyle name="Percent [0] 7" xfId="2928"/>
    <cellStyle name="Percent [0] 8" xfId="2929"/>
    <cellStyle name="Percent [0] 9" xfId="2930"/>
    <cellStyle name="Percent [00]" xfId="2931"/>
    <cellStyle name="Percent [00] 10" xfId="2932"/>
    <cellStyle name="Percent [00] 11" xfId="2933"/>
    <cellStyle name="Percent [00] 12" xfId="2934"/>
    <cellStyle name="Percent [00] 13" xfId="2935"/>
    <cellStyle name="Percent [00] 14" xfId="2936"/>
    <cellStyle name="Percent [00] 15" xfId="2937"/>
    <cellStyle name="Percent [00] 16" xfId="2938"/>
    <cellStyle name="Percent [00] 2" xfId="2939"/>
    <cellStyle name="Percent [00] 3" xfId="2940"/>
    <cellStyle name="Percent [00] 4" xfId="2941"/>
    <cellStyle name="Percent [00] 5" xfId="2942"/>
    <cellStyle name="Percent [00] 6" xfId="2943"/>
    <cellStyle name="Percent [00] 7" xfId="2944"/>
    <cellStyle name="Percent [00] 8" xfId="2945"/>
    <cellStyle name="Percent [00] 9" xfId="2946"/>
    <cellStyle name="Percent [2]" xfId="2947"/>
    <cellStyle name="Percent [2] 10" xfId="2948"/>
    <cellStyle name="Percent [2] 11" xfId="2949"/>
    <cellStyle name="Percent [2] 12" xfId="2950"/>
    <cellStyle name="Percent [2] 13" xfId="2951"/>
    <cellStyle name="Percent [2] 14" xfId="2952"/>
    <cellStyle name="Percent [2] 15" xfId="2953"/>
    <cellStyle name="Percent [2] 16" xfId="2954"/>
    <cellStyle name="Percent [2] 2" xfId="2955"/>
    <cellStyle name="Percent [2] 2 2" xfId="2956"/>
    <cellStyle name="Percent [2] 3" xfId="2957"/>
    <cellStyle name="Percent [2] 4" xfId="2958"/>
    <cellStyle name="Percent [2] 5" xfId="2959"/>
    <cellStyle name="Percent [2] 6" xfId="2960"/>
    <cellStyle name="Percent [2] 7" xfId="2961"/>
    <cellStyle name="Percent [2] 8" xfId="2962"/>
    <cellStyle name="Percent [2] 9" xfId="2963"/>
    <cellStyle name="Percent 0.0%" xfId="2964"/>
    <cellStyle name="Percent 0.0% Long Underline" xfId="2965"/>
    <cellStyle name="Percent 0.00%" xfId="2966"/>
    <cellStyle name="Percent 0.00% Long Underline" xfId="2967"/>
    <cellStyle name="Percent 0.000%" xfId="2968"/>
    <cellStyle name="Percent 0.000% Long Underline" xfId="2969"/>
    <cellStyle name="Percent 10" xfId="2970"/>
    <cellStyle name="Percent 10 2" xfId="2971"/>
    <cellStyle name="Percent 11" xfId="2972"/>
    <cellStyle name="Percent 11 2" xfId="2973"/>
    <cellStyle name="Percent 12" xfId="2974"/>
    <cellStyle name="Percent 12 2" xfId="2975"/>
    <cellStyle name="Percent 13" xfId="2976"/>
    <cellStyle name="Percent 13 2" xfId="2977"/>
    <cellStyle name="Percent 14" xfId="2978"/>
    <cellStyle name="Percent 14 2" xfId="2979"/>
    <cellStyle name="Percent 15" xfId="2980"/>
    <cellStyle name="Percent 16" xfId="2981"/>
    <cellStyle name="Percent 17" xfId="2982"/>
    <cellStyle name="Percent 18" xfId="2983"/>
    <cellStyle name="Percent 19" xfId="2984"/>
    <cellStyle name="Percent 19 2" xfId="2985"/>
    <cellStyle name="Percent 2" xfId="21"/>
    <cellStyle name="Percent 2 2" xfId="2986"/>
    <cellStyle name="Percent 2 2 2" xfId="2987"/>
    <cellStyle name="Percent 2 2 3" xfId="2988"/>
    <cellStyle name="Percent 2 3" xfId="2989"/>
    <cellStyle name="Percent 2 4" xfId="2990"/>
    <cellStyle name="Percent 20" xfId="2991"/>
    <cellStyle name="Percent 20 2" xfId="2992"/>
    <cellStyle name="Percent 21" xfId="2993"/>
    <cellStyle name="Percent 22" xfId="2994"/>
    <cellStyle name="Percent 23" xfId="2995"/>
    <cellStyle name="Percent 3" xfId="2996"/>
    <cellStyle name="Percent 3 2" xfId="2997"/>
    <cellStyle name="Percent 3 3" xfId="2998"/>
    <cellStyle name="Percent 4" xfId="2999"/>
    <cellStyle name="Percent 4 2" xfId="3000"/>
    <cellStyle name="Percent 5" xfId="3001"/>
    <cellStyle name="Percent 5 2" xfId="3002"/>
    <cellStyle name="Percent 6" xfId="3003"/>
    <cellStyle name="Percent 6 2" xfId="3004"/>
    <cellStyle name="Percent 7" xfId="3005"/>
    <cellStyle name="Percent 7 2" xfId="3006"/>
    <cellStyle name="Percent 8" xfId="3007"/>
    <cellStyle name="Percent 8 2" xfId="3008"/>
    <cellStyle name="Percent 9" xfId="3009"/>
    <cellStyle name="Percent 9 2" xfId="3010"/>
    <cellStyle name="PERCENTAGE" xfId="3011"/>
    <cellStyle name="PERCENTAGE 2" xfId="3012"/>
    <cellStyle name="PrePop Currency (0)" xfId="3013"/>
    <cellStyle name="PrePop Currency (0) 10" xfId="3014"/>
    <cellStyle name="PrePop Currency (0) 11" xfId="3015"/>
    <cellStyle name="PrePop Currency (0) 12" xfId="3016"/>
    <cellStyle name="PrePop Currency (0) 13" xfId="3017"/>
    <cellStyle name="PrePop Currency (0) 14" xfId="3018"/>
    <cellStyle name="PrePop Currency (0) 15" xfId="3019"/>
    <cellStyle name="PrePop Currency (0) 16" xfId="3020"/>
    <cellStyle name="PrePop Currency (0) 2" xfId="3021"/>
    <cellStyle name="PrePop Currency (0) 3" xfId="3022"/>
    <cellStyle name="PrePop Currency (0) 4" xfId="3023"/>
    <cellStyle name="PrePop Currency (0) 5" xfId="3024"/>
    <cellStyle name="PrePop Currency (0) 6" xfId="3025"/>
    <cellStyle name="PrePop Currency (0) 7" xfId="3026"/>
    <cellStyle name="PrePop Currency (0) 8" xfId="3027"/>
    <cellStyle name="PrePop Currency (0) 9" xfId="3028"/>
    <cellStyle name="PrePop Currency (2)" xfId="3029"/>
    <cellStyle name="PrePop Currency (2) 10" xfId="3030"/>
    <cellStyle name="PrePop Currency (2) 11" xfId="3031"/>
    <cellStyle name="PrePop Currency (2) 12" xfId="3032"/>
    <cellStyle name="PrePop Currency (2) 13" xfId="3033"/>
    <cellStyle name="PrePop Currency (2) 14" xfId="3034"/>
    <cellStyle name="PrePop Currency (2) 15" xfId="3035"/>
    <cellStyle name="PrePop Currency (2) 16" xfId="3036"/>
    <cellStyle name="PrePop Currency (2) 2" xfId="3037"/>
    <cellStyle name="PrePop Currency (2) 3" xfId="3038"/>
    <cellStyle name="PrePop Currency (2) 4" xfId="3039"/>
    <cellStyle name="PrePop Currency (2) 5" xfId="3040"/>
    <cellStyle name="PrePop Currency (2) 6" xfId="3041"/>
    <cellStyle name="PrePop Currency (2) 7" xfId="3042"/>
    <cellStyle name="PrePop Currency (2) 8" xfId="3043"/>
    <cellStyle name="PrePop Currency (2) 9" xfId="3044"/>
    <cellStyle name="PrePop Units (0)" xfId="3045"/>
    <cellStyle name="PrePop Units (0) 10" xfId="3046"/>
    <cellStyle name="PrePop Units (0) 11" xfId="3047"/>
    <cellStyle name="PrePop Units (0) 12" xfId="3048"/>
    <cellStyle name="PrePop Units (0) 13" xfId="3049"/>
    <cellStyle name="PrePop Units (0) 14" xfId="3050"/>
    <cellStyle name="PrePop Units (0) 15" xfId="3051"/>
    <cellStyle name="PrePop Units (0) 16" xfId="3052"/>
    <cellStyle name="PrePop Units (0) 2" xfId="3053"/>
    <cellStyle name="PrePop Units (0) 3" xfId="3054"/>
    <cellStyle name="PrePop Units (0) 4" xfId="3055"/>
    <cellStyle name="PrePop Units (0) 5" xfId="3056"/>
    <cellStyle name="PrePop Units (0) 6" xfId="3057"/>
    <cellStyle name="PrePop Units (0) 7" xfId="3058"/>
    <cellStyle name="PrePop Units (0) 8" xfId="3059"/>
    <cellStyle name="PrePop Units (0) 9" xfId="3060"/>
    <cellStyle name="PrePop Units (1)" xfId="3061"/>
    <cellStyle name="PrePop Units (1) 10" xfId="3062"/>
    <cellStyle name="PrePop Units (1) 11" xfId="3063"/>
    <cellStyle name="PrePop Units (1) 12" xfId="3064"/>
    <cellStyle name="PrePop Units (1) 13" xfId="3065"/>
    <cellStyle name="PrePop Units (1) 14" xfId="3066"/>
    <cellStyle name="PrePop Units (1) 15" xfId="3067"/>
    <cellStyle name="PrePop Units (1) 16" xfId="3068"/>
    <cellStyle name="PrePop Units (1) 2" xfId="3069"/>
    <cellStyle name="PrePop Units (1) 3" xfId="3070"/>
    <cellStyle name="PrePop Units (1) 4" xfId="3071"/>
    <cellStyle name="PrePop Units (1) 5" xfId="3072"/>
    <cellStyle name="PrePop Units (1) 6" xfId="3073"/>
    <cellStyle name="PrePop Units (1) 7" xfId="3074"/>
    <cellStyle name="PrePop Units (1) 8" xfId="3075"/>
    <cellStyle name="PrePop Units (1) 9" xfId="3076"/>
    <cellStyle name="PrePop Units (2)" xfId="3077"/>
    <cellStyle name="PrePop Units (2) 10" xfId="3078"/>
    <cellStyle name="PrePop Units (2) 11" xfId="3079"/>
    <cellStyle name="PrePop Units (2) 12" xfId="3080"/>
    <cellStyle name="PrePop Units (2) 13" xfId="3081"/>
    <cellStyle name="PrePop Units (2) 14" xfId="3082"/>
    <cellStyle name="PrePop Units (2) 15" xfId="3083"/>
    <cellStyle name="PrePop Units (2) 16" xfId="3084"/>
    <cellStyle name="PrePop Units (2) 2" xfId="3085"/>
    <cellStyle name="PrePop Units (2) 3" xfId="3086"/>
    <cellStyle name="PrePop Units (2) 4" xfId="3087"/>
    <cellStyle name="PrePop Units (2) 5" xfId="3088"/>
    <cellStyle name="PrePop Units (2) 6" xfId="3089"/>
    <cellStyle name="PrePop Units (2) 7" xfId="3090"/>
    <cellStyle name="PrePop Units (2) 8" xfId="3091"/>
    <cellStyle name="PrePop Units (2) 9" xfId="3092"/>
    <cellStyle name="pricing" xfId="3093"/>
    <cellStyle name="pricing 2" xfId="3094"/>
    <cellStyle name="PSChar" xfId="3095"/>
    <cellStyle name="PSHeading" xfId="3096"/>
    <cellStyle name="Quantity" xfId="3097"/>
    <cellStyle name="regstoresfromspecstores" xfId="3098"/>
    <cellStyle name="regstoresfromspecstores 2" xfId="3099"/>
    <cellStyle name="RevList" xfId="3100"/>
    <cellStyle name="rlink_tiªn l­în_x005f_x001b_Hyperlink_TONG HOP KINH PHI" xfId="3101"/>
    <cellStyle name="rmal_ADAdot" xfId="3102"/>
    <cellStyle name="S—_x0008_" xfId="3103"/>
    <cellStyle name="S—_x0008_ 2" xfId="3104"/>
    <cellStyle name="s]_x000a__x000a_spooler=yes_x000a__x000a_load=_x000a__x000a_Beep=yes_x000a__x000a_NullPort=None_x000a__x000a_BorderWidth=3_x000a__x000a_CursorBlinkRate=1200_x000a__x000a_DoubleClickSpeed=452_x000a__x000a_Programs=co" xfId="3105"/>
    <cellStyle name="s]_x000d__x000a_spooler=yes_x000d__x000a_load=_x000d__x000a_Beep=yes_x000d__x000a_NullPort=None_x000d__x000a_BorderWidth=3_x000d__x000a_CursorBlinkRate=1200_x000d__x000a_DoubleClickSpeed=452_x000d__x000a_Programs=co" xfId="310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7"/>
    <cellStyle name="S—_x0008__KH TPCP vung TNB (03-1-2012)" xfId="3108"/>
    <cellStyle name="S—_x005f_x0008_" xfId="3109"/>
    <cellStyle name="SAPBEXaggData" xfId="3110"/>
    <cellStyle name="SAPBEXaggData 2" xfId="3111"/>
    <cellStyle name="SAPBEXaggDataEmph" xfId="3112"/>
    <cellStyle name="SAPBEXaggDataEmph 2" xfId="3113"/>
    <cellStyle name="SAPBEXaggItem" xfId="3114"/>
    <cellStyle name="SAPBEXaggItem 2" xfId="3115"/>
    <cellStyle name="SAPBEXchaText" xfId="3116"/>
    <cellStyle name="SAPBEXchaText 2" xfId="3117"/>
    <cellStyle name="SAPBEXexcBad7" xfId="3118"/>
    <cellStyle name="SAPBEXexcBad7 2" xfId="3119"/>
    <cellStyle name="SAPBEXexcBad8" xfId="3120"/>
    <cellStyle name="SAPBEXexcBad8 2" xfId="3121"/>
    <cellStyle name="SAPBEXexcBad9" xfId="3122"/>
    <cellStyle name="SAPBEXexcBad9 2" xfId="3123"/>
    <cellStyle name="SAPBEXexcCritical4" xfId="3124"/>
    <cellStyle name="SAPBEXexcCritical4 2" xfId="3125"/>
    <cellStyle name="SAPBEXexcCritical5" xfId="3126"/>
    <cellStyle name="SAPBEXexcCritical5 2" xfId="3127"/>
    <cellStyle name="SAPBEXexcCritical6" xfId="3128"/>
    <cellStyle name="SAPBEXexcCritical6 2" xfId="3129"/>
    <cellStyle name="SAPBEXexcGood1" xfId="3130"/>
    <cellStyle name="SAPBEXexcGood1 2" xfId="3131"/>
    <cellStyle name="SAPBEXexcGood2" xfId="3132"/>
    <cellStyle name="SAPBEXexcGood2 2" xfId="3133"/>
    <cellStyle name="SAPBEXexcGood3" xfId="3134"/>
    <cellStyle name="SAPBEXexcGood3 2" xfId="3135"/>
    <cellStyle name="SAPBEXfilterDrill" xfId="3136"/>
    <cellStyle name="SAPBEXfilterDrill 2" xfId="3137"/>
    <cellStyle name="SAPBEXfilterItem" xfId="3138"/>
    <cellStyle name="SAPBEXfilterItem 2" xfId="3139"/>
    <cellStyle name="SAPBEXfilterText" xfId="3140"/>
    <cellStyle name="SAPBEXfilterText 2" xfId="3141"/>
    <cellStyle name="SAPBEXformats" xfId="3142"/>
    <cellStyle name="SAPBEXformats 2" xfId="3143"/>
    <cellStyle name="SAPBEXheaderItem" xfId="3144"/>
    <cellStyle name="SAPBEXheaderItem 2" xfId="3145"/>
    <cellStyle name="SAPBEXheaderText" xfId="3146"/>
    <cellStyle name="SAPBEXheaderText 2" xfId="3147"/>
    <cellStyle name="SAPBEXresData" xfId="3148"/>
    <cellStyle name="SAPBEXresData 2" xfId="3149"/>
    <cellStyle name="SAPBEXresDataEmph" xfId="3150"/>
    <cellStyle name="SAPBEXresDataEmph 2" xfId="3151"/>
    <cellStyle name="SAPBEXresItem" xfId="3152"/>
    <cellStyle name="SAPBEXresItem 2" xfId="3153"/>
    <cellStyle name="SAPBEXstdData" xfId="3154"/>
    <cellStyle name="SAPBEXstdData 2" xfId="3155"/>
    <cellStyle name="SAPBEXstdDataEmph" xfId="3156"/>
    <cellStyle name="SAPBEXstdDataEmph 2" xfId="3157"/>
    <cellStyle name="SAPBEXstdItem" xfId="3158"/>
    <cellStyle name="SAPBEXstdItem 2" xfId="3159"/>
    <cellStyle name="SAPBEXtitle" xfId="3160"/>
    <cellStyle name="SAPBEXtitle 2" xfId="3161"/>
    <cellStyle name="SAPBEXundefined" xfId="3162"/>
    <cellStyle name="SAPBEXundefined 2" xfId="3163"/>
    <cellStyle name="serJet 1200 Series PCL 6" xfId="3164"/>
    <cellStyle name="SHADEDSTORES" xfId="3165"/>
    <cellStyle name="SHADEDSTORES 2" xfId="3166"/>
    <cellStyle name="songuyen" xfId="3167"/>
    <cellStyle name="specstores" xfId="3168"/>
    <cellStyle name="Standard_AAbgleich" xfId="3169"/>
    <cellStyle name="STTDG" xfId="3170"/>
    <cellStyle name="Style 1" xfId="3171"/>
    <cellStyle name="Style 1 2" xfId="3172"/>
    <cellStyle name="Style 1 3" xfId="3173"/>
    <cellStyle name="Style 10" xfId="3174"/>
    <cellStyle name="Style 10 2" xfId="3175"/>
    <cellStyle name="Style 100" xfId="3176"/>
    <cellStyle name="Style 101" xfId="3177"/>
    <cellStyle name="Style 102" xfId="3178"/>
    <cellStyle name="Style 103" xfId="3179"/>
    <cellStyle name="Style 104" xfId="3180"/>
    <cellStyle name="Style 105" xfId="3181"/>
    <cellStyle name="Style 106" xfId="3182"/>
    <cellStyle name="Style 107" xfId="3183"/>
    <cellStyle name="Style 108" xfId="3184"/>
    <cellStyle name="Style 109" xfId="3185"/>
    <cellStyle name="Style 11" xfId="3186"/>
    <cellStyle name="Style 11 2" xfId="3187"/>
    <cellStyle name="Style 110" xfId="3188"/>
    <cellStyle name="Style 111" xfId="3189"/>
    <cellStyle name="Style 112" xfId="3190"/>
    <cellStyle name="Style 113" xfId="3191"/>
    <cellStyle name="Style 114" xfId="3192"/>
    <cellStyle name="Style 115" xfId="3193"/>
    <cellStyle name="Style 116" xfId="3194"/>
    <cellStyle name="Style 117" xfId="3195"/>
    <cellStyle name="Style 118" xfId="3196"/>
    <cellStyle name="Style 119" xfId="3197"/>
    <cellStyle name="Style 12" xfId="3198"/>
    <cellStyle name="Style 12 2" xfId="3199"/>
    <cellStyle name="Style 120" xfId="3200"/>
    <cellStyle name="Style 121" xfId="3201"/>
    <cellStyle name="Style 122" xfId="3202"/>
    <cellStyle name="Style 123" xfId="3203"/>
    <cellStyle name="Style 124" xfId="3204"/>
    <cellStyle name="Style 125" xfId="3205"/>
    <cellStyle name="Style 126" xfId="3206"/>
    <cellStyle name="Style 127" xfId="3207"/>
    <cellStyle name="Style 128" xfId="3208"/>
    <cellStyle name="Style 129" xfId="3209"/>
    <cellStyle name="Style 13" xfId="3210"/>
    <cellStyle name="Style 13 2" xfId="3211"/>
    <cellStyle name="Style 130" xfId="3212"/>
    <cellStyle name="Style 131" xfId="3213"/>
    <cellStyle name="Style 132" xfId="3214"/>
    <cellStyle name="Style 133" xfId="3215"/>
    <cellStyle name="Style 134" xfId="3216"/>
    <cellStyle name="Style 135" xfId="3217"/>
    <cellStyle name="Style 136" xfId="3218"/>
    <cellStyle name="Style 137" xfId="3219"/>
    <cellStyle name="Style 138" xfId="3220"/>
    <cellStyle name="Style 139" xfId="3221"/>
    <cellStyle name="Style 14" xfId="3222"/>
    <cellStyle name="Style 14 2" xfId="3223"/>
    <cellStyle name="Style 140" xfId="3224"/>
    <cellStyle name="Style 141" xfId="3225"/>
    <cellStyle name="Style 142" xfId="3226"/>
    <cellStyle name="Style 143" xfId="3227"/>
    <cellStyle name="Style 144" xfId="3228"/>
    <cellStyle name="Style 145" xfId="3229"/>
    <cellStyle name="Style 146" xfId="3230"/>
    <cellStyle name="Style 147" xfId="3231"/>
    <cellStyle name="Style 148" xfId="3232"/>
    <cellStyle name="Style 149" xfId="3233"/>
    <cellStyle name="Style 15" xfId="3234"/>
    <cellStyle name="Style 15 2" xfId="3235"/>
    <cellStyle name="Style 150" xfId="3236"/>
    <cellStyle name="Style 151" xfId="3237"/>
    <cellStyle name="Style 152" xfId="3238"/>
    <cellStyle name="Style 153" xfId="3239"/>
    <cellStyle name="Style 154" xfId="3240"/>
    <cellStyle name="Style 155" xfId="3241"/>
    <cellStyle name="Style 16" xfId="3242"/>
    <cellStyle name="Style 16 2" xfId="3243"/>
    <cellStyle name="Style 17" xfId="3244"/>
    <cellStyle name="Style 17 2" xfId="3245"/>
    <cellStyle name="Style 18" xfId="3246"/>
    <cellStyle name="Style 18 2" xfId="3247"/>
    <cellStyle name="Style 19" xfId="3248"/>
    <cellStyle name="Style 19 2" xfId="3249"/>
    <cellStyle name="Style 2" xfId="3250"/>
    <cellStyle name="Style 2 2" xfId="3251"/>
    <cellStyle name="Style 20" xfId="3252"/>
    <cellStyle name="Style 20 2" xfId="3253"/>
    <cellStyle name="Style 21" xfId="3254"/>
    <cellStyle name="Style 21 2" xfId="3255"/>
    <cellStyle name="Style 22" xfId="3256"/>
    <cellStyle name="Style 22 2" xfId="3257"/>
    <cellStyle name="Style 23" xfId="3258"/>
    <cellStyle name="Style 23 2" xfId="3259"/>
    <cellStyle name="Style 24" xfId="3260"/>
    <cellStyle name="Style 24 2" xfId="3261"/>
    <cellStyle name="Style 25" xfId="3262"/>
    <cellStyle name="Style 25 2" xfId="3263"/>
    <cellStyle name="Style 26" xfId="3264"/>
    <cellStyle name="Style 26 2" xfId="3265"/>
    <cellStyle name="Style 27" xfId="3266"/>
    <cellStyle name="Style 27 2" xfId="3267"/>
    <cellStyle name="Style 28" xfId="3268"/>
    <cellStyle name="Style 28 2" xfId="3269"/>
    <cellStyle name="Style 29" xfId="3270"/>
    <cellStyle name="Style 29 2" xfId="3271"/>
    <cellStyle name="Style 3" xfId="3272"/>
    <cellStyle name="Style 3 2" xfId="3273"/>
    <cellStyle name="Style 30" xfId="3274"/>
    <cellStyle name="Style 30 2" xfId="3275"/>
    <cellStyle name="Style 31" xfId="3276"/>
    <cellStyle name="Style 31 2" xfId="3277"/>
    <cellStyle name="Style 32" xfId="3278"/>
    <cellStyle name="Style 32 2" xfId="3279"/>
    <cellStyle name="Style 33" xfId="3280"/>
    <cellStyle name="Style 33 2" xfId="3281"/>
    <cellStyle name="Style 34" xfId="3282"/>
    <cellStyle name="Style 34 2" xfId="3283"/>
    <cellStyle name="Style 35" xfId="3284"/>
    <cellStyle name="Style 35 2" xfId="3285"/>
    <cellStyle name="Style 36" xfId="3286"/>
    <cellStyle name="Style 37" xfId="3287"/>
    <cellStyle name="Style 37 2" xfId="3288"/>
    <cellStyle name="Style 38" xfId="3289"/>
    <cellStyle name="Style 38 2" xfId="3290"/>
    <cellStyle name="Style 39" xfId="3291"/>
    <cellStyle name="Style 39 2" xfId="3292"/>
    <cellStyle name="Style 4" xfId="3293"/>
    <cellStyle name="Style 4 2" xfId="3294"/>
    <cellStyle name="Style 40" xfId="3295"/>
    <cellStyle name="Style 40 2" xfId="3296"/>
    <cellStyle name="Style 41" xfId="3297"/>
    <cellStyle name="Style 41 2" xfId="3298"/>
    <cellStyle name="Style 42" xfId="3299"/>
    <cellStyle name="Style 42 2" xfId="3300"/>
    <cellStyle name="Style 43" xfId="3301"/>
    <cellStyle name="Style 43 2" xfId="3302"/>
    <cellStyle name="Style 44" xfId="3303"/>
    <cellStyle name="Style 44 2" xfId="3304"/>
    <cellStyle name="Style 45" xfId="3305"/>
    <cellStyle name="Style 45 2" xfId="3306"/>
    <cellStyle name="Style 46" xfId="3307"/>
    <cellStyle name="Style 46 2" xfId="3308"/>
    <cellStyle name="Style 47" xfId="3309"/>
    <cellStyle name="Style 47 2" xfId="3310"/>
    <cellStyle name="Style 48" xfId="3311"/>
    <cellStyle name="Style 48 2" xfId="3312"/>
    <cellStyle name="Style 49" xfId="3313"/>
    <cellStyle name="Style 49 2" xfId="3314"/>
    <cellStyle name="Style 5" xfId="3315"/>
    <cellStyle name="Style 50" xfId="3316"/>
    <cellStyle name="Style 50 2" xfId="3317"/>
    <cellStyle name="Style 51" xfId="3318"/>
    <cellStyle name="Style 51 2" xfId="3319"/>
    <cellStyle name="Style 52" xfId="3320"/>
    <cellStyle name="Style 52 2" xfId="3321"/>
    <cellStyle name="Style 53" xfId="3322"/>
    <cellStyle name="Style 53 2" xfId="3323"/>
    <cellStyle name="Style 54" xfId="3324"/>
    <cellStyle name="Style 54 2" xfId="3325"/>
    <cellStyle name="Style 55" xfId="3326"/>
    <cellStyle name="Style 55 2" xfId="3327"/>
    <cellStyle name="Style 56" xfId="3328"/>
    <cellStyle name="Style 57" xfId="3329"/>
    <cellStyle name="Style 58" xfId="3330"/>
    <cellStyle name="Style 59" xfId="3331"/>
    <cellStyle name="Style 6" xfId="3332"/>
    <cellStyle name="Style 6 2" xfId="3333"/>
    <cellStyle name="Style 60" xfId="3334"/>
    <cellStyle name="Style 61" xfId="3335"/>
    <cellStyle name="Style 62" xfId="3336"/>
    <cellStyle name="Style 63" xfId="3337"/>
    <cellStyle name="Style 64" xfId="3338"/>
    <cellStyle name="Style 65" xfId="3339"/>
    <cellStyle name="Style 66" xfId="3340"/>
    <cellStyle name="Style 67" xfId="3341"/>
    <cellStyle name="Style 68" xfId="3342"/>
    <cellStyle name="Style 69" xfId="3343"/>
    <cellStyle name="Style 7" xfId="3344"/>
    <cellStyle name="Style 7 2" xfId="3345"/>
    <cellStyle name="Style 70" xfId="3346"/>
    <cellStyle name="Style 71" xfId="3347"/>
    <cellStyle name="Style 72" xfId="3348"/>
    <cellStyle name="Style 73" xfId="3349"/>
    <cellStyle name="Style 74" xfId="3350"/>
    <cellStyle name="Style 75" xfId="3351"/>
    <cellStyle name="Style 76" xfId="3352"/>
    <cellStyle name="Style 77" xfId="3353"/>
    <cellStyle name="Style 78" xfId="3354"/>
    <cellStyle name="Style 79" xfId="3355"/>
    <cellStyle name="Style 8" xfId="3356"/>
    <cellStyle name="Style 8 2" xfId="3357"/>
    <cellStyle name="Style 80" xfId="3358"/>
    <cellStyle name="Style 81" xfId="3359"/>
    <cellStyle name="Style 82" xfId="3360"/>
    <cellStyle name="Style 83" xfId="3361"/>
    <cellStyle name="Style 84" xfId="3362"/>
    <cellStyle name="Style 85" xfId="3363"/>
    <cellStyle name="Style 86" xfId="3364"/>
    <cellStyle name="Style 87" xfId="3365"/>
    <cellStyle name="Style 88" xfId="3366"/>
    <cellStyle name="Style 89" xfId="3367"/>
    <cellStyle name="Style 9" xfId="3368"/>
    <cellStyle name="Style 9 2" xfId="3369"/>
    <cellStyle name="Style 90" xfId="3370"/>
    <cellStyle name="Style 91" xfId="3371"/>
    <cellStyle name="Style 92" xfId="3372"/>
    <cellStyle name="Style 93" xfId="3373"/>
    <cellStyle name="Style 94" xfId="3374"/>
    <cellStyle name="Style 95" xfId="3375"/>
    <cellStyle name="Style 96" xfId="3376"/>
    <cellStyle name="Style 97" xfId="3377"/>
    <cellStyle name="Style 98" xfId="3378"/>
    <cellStyle name="Style 99" xfId="3379"/>
    <cellStyle name="Style Date" xfId="3380"/>
    <cellStyle name="style_1" xfId="3381"/>
    <cellStyle name="subhead" xfId="3382"/>
    <cellStyle name="subhead 2" xfId="3383"/>
    <cellStyle name="Subtotal" xfId="3384"/>
    <cellStyle name="symbol" xfId="3385"/>
    <cellStyle name="T" xfId="3386"/>
    <cellStyle name="T 2" xfId="3387"/>
    <cellStyle name="T_15_10_2013 BC nhu cau von doi ung ODA (2014-2016) ngay 15102013 Sua" xfId="3388"/>
    <cellStyle name="T_bao cao" xfId="3389"/>
    <cellStyle name="T_bao cao 2" xfId="3390"/>
    <cellStyle name="T_bao cao phan bo KHDT 2011(final)" xfId="3391"/>
    <cellStyle name="T_Bao cao so lieu kiem toan nam 2007 sua" xfId="3392"/>
    <cellStyle name="T_Bao cao so lieu kiem toan nam 2007 sua 2" xfId="3393"/>
    <cellStyle name="T_Bao cao so lieu kiem toan nam 2007 sua_!1 1 bao cao giao KH ve HTCMT vung TNB   12-12-2011" xfId="3394"/>
    <cellStyle name="T_Bao cao so lieu kiem toan nam 2007 sua_!1 1 bao cao giao KH ve HTCMT vung TNB   12-12-2011 2" xfId="3395"/>
    <cellStyle name="T_Bao cao so lieu kiem toan nam 2007 sua_KH TPCP vung TNB (03-1-2012)" xfId="3396"/>
    <cellStyle name="T_Bao cao so lieu kiem toan nam 2007 sua_KH TPCP vung TNB (03-1-2012) 2" xfId="3397"/>
    <cellStyle name="T_bao cao_!1 1 bao cao giao KH ve HTCMT vung TNB   12-12-2011" xfId="3398"/>
    <cellStyle name="T_bao cao_!1 1 bao cao giao KH ve HTCMT vung TNB   12-12-2011 2" xfId="3399"/>
    <cellStyle name="T_bao cao_Bieu4HTMT" xfId="3400"/>
    <cellStyle name="T_bao cao_Bieu4HTMT 2" xfId="3401"/>
    <cellStyle name="T_bao cao_Bieu4HTMT_!1 1 bao cao giao KH ve HTCMT vung TNB   12-12-2011" xfId="3402"/>
    <cellStyle name="T_bao cao_Bieu4HTMT_!1 1 bao cao giao KH ve HTCMT vung TNB   12-12-2011 2" xfId="3403"/>
    <cellStyle name="T_bao cao_Bieu4HTMT_KH TPCP vung TNB (03-1-2012)" xfId="3404"/>
    <cellStyle name="T_bao cao_Bieu4HTMT_KH TPCP vung TNB (03-1-2012) 2" xfId="3405"/>
    <cellStyle name="T_bao cao_KH TPCP vung TNB (03-1-2012)" xfId="3406"/>
    <cellStyle name="T_bao cao_KH TPCP vung TNB (03-1-2012) 2" xfId="3407"/>
    <cellStyle name="T_BBTNG-06" xfId="3408"/>
    <cellStyle name="T_BBTNG-06 2" xfId="3409"/>
    <cellStyle name="T_BBTNG-06_!1 1 bao cao giao KH ve HTCMT vung TNB   12-12-2011" xfId="3410"/>
    <cellStyle name="T_BBTNG-06_!1 1 bao cao giao KH ve HTCMT vung TNB   12-12-2011 2" xfId="3411"/>
    <cellStyle name="T_BBTNG-06_Bieu4HTMT" xfId="3412"/>
    <cellStyle name="T_BBTNG-06_Bieu4HTMT 2" xfId="3413"/>
    <cellStyle name="T_BBTNG-06_Bieu4HTMT_!1 1 bao cao giao KH ve HTCMT vung TNB   12-12-2011" xfId="3414"/>
    <cellStyle name="T_BBTNG-06_Bieu4HTMT_!1 1 bao cao giao KH ve HTCMT vung TNB   12-12-2011 2" xfId="3415"/>
    <cellStyle name="T_BBTNG-06_Bieu4HTMT_KH TPCP vung TNB (03-1-2012)" xfId="3416"/>
    <cellStyle name="T_BBTNG-06_Bieu4HTMT_KH TPCP vung TNB (03-1-2012) 2" xfId="3417"/>
    <cellStyle name="T_BBTNG-06_KH TPCP vung TNB (03-1-2012)" xfId="3418"/>
    <cellStyle name="T_BBTNG-06_KH TPCP vung TNB (03-1-2012) 2" xfId="3419"/>
    <cellStyle name="T_BC  NAM 2007" xfId="3420"/>
    <cellStyle name="T_BC  NAM 2007 2" xfId="3421"/>
    <cellStyle name="T_BC CTMT-2008 Ttinh" xfId="3422"/>
    <cellStyle name="T_BC CTMT-2008 Ttinh 2" xfId="3423"/>
    <cellStyle name="T_BC CTMT-2008 Ttinh_!1 1 bao cao giao KH ve HTCMT vung TNB   12-12-2011" xfId="3424"/>
    <cellStyle name="T_BC CTMT-2008 Ttinh_!1 1 bao cao giao KH ve HTCMT vung TNB   12-12-2011 2" xfId="3425"/>
    <cellStyle name="T_BC CTMT-2008 Ttinh_KH TPCP vung TNB (03-1-2012)" xfId="3426"/>
    <cellStyle name="T_BC CTMT-2008 Ttinh_KH TPCP vung TNB (03-1-2012) 2" xfId="3427"/>
    <cellStyle name="T_BC nhu cau von doi ung ODA nganh NN (BKH)" xfId="3428"/>
    <cellStyle name="T_BC nhu cau von doi ung ODA nganh NN (BKH)_05-12  KH trung han 2016-2020 - Liem Thinh edited" xfId="3429"/>
    <cellStyle name="T_BC nhu cau von doi ung ODA nganh NN (BKH)_Copy of 05-12  KH trung han 2016-2020 - Liem Thinh edited (1)" xfId="3430"/>
    <cellStyle name="T_BC Tai co cau (bieu TH)" xfId="3431"/>
    <cellStyle name="T_BC Tai co cau (bieu TH)_05-12  KH trung han 2016-2020 - Liem Thinh edited" xfId="3432"/>
    <cellStyle name="T_BC Tai co cau (bieu TH)_Copy of 05-12  KH trung han 2016-2020 - Liem Thinh edited (1)" xfId="3433"/>
    <cellStyle name="T_Bieu 4.2 A, B KHCTgiong 2011" xfId="3434"/>
    <cellStyle name="T_Bieu 4.2 A, B KHCTgiong 2011 10" xfId="3435"/>
    <cellStyle name="T_Bieu 4.2 A, B KHCTgiong 2011 11" xfId="3436"/>
    <cellStyle name="T_Bieu 4.2 A, B KHCTgiong 2011 12" xfId="3437"/>
    <cellStyle name="T_Bieu 4.2 A, B KHCTgiong 2011 13" xfId="3438"/>
    <cellStyle name="T_Bieu 4.2 A, B KHCTgiong 2011 14" xfId="3439"/>
    <cellStyle name="T_Bieu 4.2 A, B KHCTgiong 2011 15" xfId="3440"/>
    <cellStyle name="T_Bieu 4.2 A, B KHCTgiong 2011 2" xfId="3441"/>
    <cellStyle name="T_Bieu 4.2 A, B KHCTgiong 2011 3" xfId="3442"/>
    <cellStyle name="T_Bieu 4.2 A, B KHCTgiong 2011 4" xfId="3443"/>
    <cellStyle name="T_Bieu 4.2 A, B KHCTgiong 2011 5" xfId="3444"/>
    <cellStyle name="T_Bieu 4.2 A, B KHCTgiong 2011 6" xfId="3445"/>
    <cellStyle name="T_Bieu 4.2 A, B KHCTgiong 2011 7" xfId="3446"/>
    <cellStyle name="T_Bieu 4.2 A, B KHCTgiong 2011 8" xfId="3447"/>
    <cellStyle name="T_Bieu 4.2 A, B KHCTgiong 2011 9" xfId="3448"/>
    <cellStyle name="T_Bieu mau cong trinh khoi cong moi 3-4" xfId="3449"/>
    <cellStyle name="T_Bieu mau cong trinh khoi cong moi 3-4 2" xfId="3450"/>
    <cellStyle name="T_Bieu mau cong trinh khoi cong moi 3-4_!1 1 bao cao giao KH ve HTCMT vung TNB   12-12-2011" xfId="3451"/>
    <cellStyle name="T_Bieu mau cong trinh khoi cong moi 3-4_!1 1 bao cao giao KH ve HTCMT vung TNB   12-12-2011 2" xfId="3452"/>
    <cellStyle name="T_Bieu mau cong trinh khoi cong moi 3-4_KH TPCP vung TNB (03-1-2012)" xfId="3453"/>
    <cellStyle name="T_Bieu mau cong trinh khoi cong moi 3-4_KH TPCP vung TNB (03-1-2012) 2" xfId="3454"/>
    <cellStyle name="T_Bieu mau danh muc du an thuoc CTMTQG nam 2008" xfId="3455"/>
    <cellStyle name="T_Bieu mau danh muc du an thuoc CTMTQG nam 2008 2" xfId="3456"/>
    <cellStyle name="T_Bieu mau danh muc du an thuoc CTMTQG nam 2008_!1 1 bao cao giao KH ve HTCMT vung TNB   12-12-2011" xfId="3457"/>
    <cellStyle name="T_Bieu mau danh muc du an thuoc CTMTQG nam 2008_!1 1 bao cao giao KH ve HTCMT vung TNB   12-12-2011 2" xfId="3458"/>
    <cellStyle name="T_Bieu mau danh muc du an thuoc CTMTQG nam 2008_KH TPCP vung TNB (03-1-2012)" xfId="3459"/>
    <cellStyle name="T_Bieu mau danh muc du an thuoc CTMTQG nam 2008_KH TPCP vung TNB (03-1-2012) 2" xfId="3460"/>
    <cellStyle name="T_Bieu tong hop nhu cau ung 2011 da chon loc -Mien nui" xfId="3461"/>
    <cellStyle name="T_Bieu tong hop nhu cau ung 2011 da chon loc -Mien nui 2" xfId="3462"/>
    <cellStyle name="T_Bieu tong hop nhu cau ung 2011 da chon loc -Mien nui_!1 1 bao cao giao KH ve HTCMT vung TNB   12-12-2011" xfId="3463"/>
    <cellStyle name="T_Bieu tong hop nhu cau ung 2011 da chon loc -Mien nui_!1 1 bao cao giao KH ve HTCMT vung TNB   12-12-2011 2" xfId="3464"/>
    <cellStyle name="T_Bieu tong hop nhu cau ung 2011 da chon loc -Mien nui_KH TPCP vung TNB (03-1-2012)" xfId="3465"/>
    <cellStyle name="T_Bieu tong hop nhu cau ung 2011 da chon loc -Mien nui_KH TPCP vung TNB (03-1-2012) 2" xfId="3466"/>
    <cellStyle name="T_Bieu3ODA" xfId="3467"/>
    <cellStyle name="T_Bieu3ODA 2" xfId="3468"/>
    <cellStyle name="T_Bieu3ODA_!1 1 bao cao giao KH ve HTCMT vung TNB   12-12-2011" xfId="3469"/>
    <cellStyle name="T_Bieu3ODA_!1 1 bao cao giao KH ve HTCMT vung TNB   12-12-2011 2" xfId="3470"/>
    <cellStyle name="T_Bieu3ODA_1" xfId="3471"/>
    <cellStyle name="T_Bieu3ODA_1 2" xfId="3472"/>
    <cellStyle name="T_Bieu3ODA_1_!1 1 bao cao giao KH ve HTCMT vung TNB   12-12-2011" xfId="3473"/>
    <cellStyle name="T_Bieu3ODA_1_!1 1 bao cao giao KH ve HTCMT vung TNB   12-12-2011 2" xfId="3474"/>
    <cellStyle name="T_Bieu3ODA_1_KH TPCP vung TNB (03-1-2012)" xfId="3475"/>
    <cellStyle name="T_Bieu3ODA_1_KH TPCP vung TNB (03-1-2012) 2" xfId="3476"/>
    <cellStyle name="T_Bieu3ODA_KH TPCP vung TNB (03-1-2012)" xfId="3477"/>
    <cellStyle name="T_Bieu3ODA_KH TPCP vung TNB (03-1-2012) 2" xfId="3478"/>
    <cellStyle name="T_Bieu4HTMT" xfId="3479"/>
    <cellStyle name="T_Bieu4HTMT 2" xfId="3480"/>
    <cellStyle name="T_Bieu4HTMT_!1 1 bao cao giao KH ve HTCMT vung TNB   12-12-2011" xfId="3481"/>
    <cellStyle name="T_Bieu4HTMT_!1 1 bao cao giao KH ve HTCMT vung TNB   12-12-2011 2" xfId="3482"/>
    <cellStyle name="T_Bieu4HTMT_KH TPCP vung TNB (03-1-2012)" xfId="3483"/>
    <cellStyle name="T_Bieu4HTMT_KH TPCP vung TNB (03-1-2012) 2" xfId="3484"/>
    <cellStyle name="T_bo sung von KCH nam 2010 va Du an tre kho khan" xfId="3485"/>
    <cellStyle name="T_bo sung von KCH nam 2010 va Du an tre kho khan 2" xfId="3486"/>
    <cellStyle name="T_bo sung von KCH nam 2010 va Du an tre kho khan_!1 1 bao cao giao KH ve HTCMT vung TNB   12-12-2011" xfId="3487"/>
    <cellStyle name="T_bo sung von KCH nam 2010 va Du an tre kho khan_!1 1 bao cao giao KH ve HTCMT vung TNB   12-12-2011 2" xfId="3488"/>
    <cellStyle name="T_bo sung von KCH nam 2010 va Du an tre kho khan_KH TPCP vung TNB (03-1-2012)" xfId="3489"/>
    <cellStyle name="T_bo sung von KCH nam 2010 va Du an tre kho khan_KH TPCP vung TNB (03-1-2012) 2" xfId="3490"/>
    <cellStyle name="T_Book1" xfId="3491"/>
    <cellStyle name="T_Book1 2" xfId="3492"/>
    <cellStyle name="T_Book1 3" xfId="3493"/>
    <cellStyle name="T_Book1_!1 1 bao cao giao KH ve HTCMT vung TNB   12-12-2011" xfId="3494"/>
    <cellStyle name="T_Book1_!1 1 bao cao giao KH ve HTCMT vung TNB   12-12-2011 2" xfId="3495"/>
    <cellStyle name="T_Book1_1" xfId="3496"/>
    <cellStyle name="T_Book1_1 2" xfId="3497"/>
    <cellStyle name="T_Book1_1_Bieu tong hop nhu cau ung 2011 da chon loc -Mien nui" xfId="3498"/>
    <cellStyle name="T_Book1_1_Bieu tong hop nhu cau ung 2011 da chon loc -Mien nui 2" xfId="3499"/>
    <cellStyle name="T_Book1_1_Bieu tong hop nhu cau ung 2011 da chon loc -Mien nui_!1 1 bao cao giao KH ve HTCMT vung TNB   12-12-2011" xfId="3500"/>
    <cellStyle name="T_Book1_1_Bieu tong hop nhu cau ung 2011 da chon loc -Mien nui_!1 1 bao cao giao KH ve HTCMT vung TNB   12-12-2011 2" xfId="3501"/>
    <cellStyle name="T_Book1_1_Bieu tong hop nhu cau ung 2011 da chon loc -Mien nui_KH TPCP vung TNB (03-1-2012)" xfId="3502"/>
    <cellStyle name="T_Book1_1_Bieu tong hop nhu cau ung 2011 da chon loc -Mien nui_KH TPCP vung TNB (03-1-2012) 2" xfId="3503"/>
    <cellStyle name="T_Book1_1_Bieu3ODA" xfId="3504"/>
    <cellStyle name="T_Book1_1_Bieu3ODA 2" xfId="3505"/>
    <cellStyle name="T_Book1_1_Bieu3ODA_!1 1 bao cao giao KH ve HTCMT vung TNB   12-12-2011" xfId="3506"/>
    <cellStyle name="T_Book1_1_Bieu3ODA_!1 1 bao cao giao KH ve HTCMT vung TNB   12-12-2011 2" xfId="3507"/>
    <cellStyle name="T_Book1_1_Bieu3ODA_KH TPCP vung TNB (03-1-2012)" xfId="3508"/>
    <cellStyle name="T_Book1_1_Bieu3ODA_KH TPCP vung TNB (03-1-2012) 2" xfId="3509"/>
    <cellStyle name="T_Book1_1_CPK" xfId="3510"/>
    <cellStyle name="T_Book1_1_CPK 2" xfId="3511"/>
    <cellStyle name="T_Book1_1_CPK_!1 1 bao cao giao KH ve HTCMT vung TNB   12-12-2011" xfId="3512"/>
    <cellStyle name="T_Book1_1_CPK_!1 1 bao cao giao KH ve HTCMT vung TNB   12-12-2011 2" xfId="3513"/>
    <cellStyle name="T_Book1_1_CPK_Bieu4HTMT" xfId="3514"/>
    <cellStyle name="T_Book1_1_CPK_Bieu4HTMT 2" xfId="3515"/>
    <cellStyle name="T_Book1_1_CPK_Bieu4HTMT_!1 1 bao cao giao KH ve HTCMT vung TNB   12-12-2011" xfId="3516"/>
    <cellStyle name="T_Book1_1_CPK_Bieu4HTMT_!1 1 bao cao giao KH ve HTCMT vung TNB   12-12-2011 2" xfId="3517"/>
    <cellStyle name="T_Book1_1_CPK_Bieu4HTMT_KH TPCP vung TNB (03-1-2012)" xfId="3518"/>
    <cellStyle name="T_Book1_1_CPK_Bieu4HTMT_KH TPCP vung TNB (03-1-2012) 2" xfId="3519"/>
    <cellStyle name="T_Book1_1_CPK_KH TPCP vung TNB (03-1-2012)" xfId="3520"/>
    <cellStyle name="T_Book1_1_CPK_KH TPCP vung TNB (03-1-2012) 2" xfId="3521"/>
    <cellStyle name="T_Book1_1_kien giang 2" xfId="3522"/>
    <cellStyle name="T_Book1_1_kien giang 2 2" xfId="3523"/>
    <cellStyle name="T_Book1_1_KH TPCP vung TNB (03-1-2012)" xfId="3524"/>
    <cellStyle name="T_Book1_1_KH TPCP vung TNB (03-1-2012) 2" xfId="3525"/>
    <cellStyle name="T_Book1_1_Luy ke von ung nam 2011 -Thoa gui ngay 12-8-2012" xfId="3526"/>
    <cellStyle name="T_Book1_1_Luy ke von ung nam 2011 -Thoa gui ngay 12-8-2012 2" xfId="3527"/>
    <cellStyle name="T_Book1_1_Luy ke von ung nam 2011 -Thoa gui ngay 12-8-2012_!1 1 bao cao giao KH ve HTCMT vung TNB   12-12-2011" xfId="3528"/>
    <cellStyle name="T_Book1_1_Luy ke von ung nam 2011 -Thoa gui ngay 12-8-2012_!1 1 bao cao giao KH ve HTCMT vung TNB   12-12-2011 2" xfId="3529"/>
    <cellStyle name="T_Book1_1_Luy ke von ung nam 2011 -Thoa gui ngay 12-8-2012_KH TPCP vung TNB (03-1-2012)" xfId="3530"/>
    <cellStyle name="T_Book1_1_Luy ke von ung nam 2011 -Thoa gui ngay 12-8-2012_KH TPCP vung TNB (03-1-2012) 2" xfId="3531"/>
    <cellStyle name="T_Book1_1_Thiet bi" xfId="3532"/>
    <cellStyle name="T_Book1_1_Thiet bi 2" xfId="3533"/>
    <cellStyle name="T_Book1_1_Thiet bi_!1 1 bao cao giao KH ve HTCMT vung TNB   12-12-2011" xfId="3534"/>
    <cellStyle name="T_Book1_1_Thiet bi_!1 1 bao cao giao KH ve HTCMT vung TNB   12-12-2011 2" xfId="3535"/>
    <cellStyle name="T_Book1_1_Thiet bi_Bieu4HTMT" xfId="3536"/>
    <cellStyle name="T_Book1_1_Thiet bi_Bieu4HTMT 2" xfId="3537"/>
    <cellStyle name="T_Book1_1_Thiet bi_Bieu4HTMT_!1 1 bao cao giao KH ve HTCMT vung TNB   12-12-2011" xfId="3538"/>
    <cellStyle name="T_Book1_1_Thiet bi_Bieu4HTMT_!1 1 bao cao giao KH ve HTCMT vung TNB   12-12-2011 2" xfId="3539"/>
    <cellStyle name="T_Book1_1_Thiet bi_Bieu4HTMT_KH TPCP vung TNB (03-1-2012)" xfId="3540"/>
    <cellStyle name="T_Book1_1_Thiet bi_Bieu4HTMT_KH TPCP vung TNB (03-1-2012) 2" xfId="3541"/>
    <cellStyle name="T_Book1_1_Thiet bi_KH TPCP vung TNB (03-1-2012)" xfId="3542"/>
    <cellStyle name="T_Book1_1_Thiet bi_KH TPCP vung TNB (03-1-2012) 2" xfId="3543"/>
    <cellStyle name="T_Book1_15_10_2013 BC nhu cau von doi ung ODA (2014-2016) ngay 15102013 Sua" xfId="3544"/>
    <cellStyle name="T_Book1_bao cao phan bo KHDT 2011(final)" xfId="3545"/>
    <cellStyle name="T_Book1_bao cao phan bo KHDT 2011(final)_BC nhu cau von doi ung ODA nganh NN (BKH)" xfId="3546"/>
    <cellStyle name="T_Book1_bao cao phan bo KHDT 2011(final)_BC Tai co cau (bieu TH)" xfId="3547"/>
    <cellStyle name="T_Book1_bao cao phan bo KHDT 2011(final)_DK 2014-2015 final" xfId="3548"/>
    <cellStyle name="T_Book1_bao cao phan bo KHDT 2011(final)_DK 2014-2015 new" xfId="3549"/>
    <cellStyle name="T_Book1_bao cao phan bo KHDT 2011(final)_DK KH CBDT 2014 11-11-2013" xfId="3550"/>
    <cellStyle name="T_Book1_bao cao phan bo KHDT 2011(final)_DK KH CBDT 2014 11-11-2013(1)" xfId="3551"/>
    <cellStyle name="T_Book1_bao cao phan bo KHDT 2011(final)_KH 2011-2015" xfId="3552"/>
    <cellStyle name="T_Book1_bao cao phan bo KHDT 2011(final)_tai co cau dau tu (tong hop)1" xfId="3553"/>
    <cellStyle name="T_Book1_BC NQ11-CP - chinh sua lai" xfId="3554"/>
    <cellStyle name="T_Book1_BC NQ11-CP - chinh sua lai 2" xfId="3555"/>
    <cellStyle name="T_Book1_BC NQ11-CP-Quynh sau bieu so3" xfId="3556"/>
    <cellStyle name="T_Book1_BC NQ11-CP-Quynh sau bieu so3 2" xfId="3557"/>
    <cellStyle name="T_Book1_BC nhu cau von doi ung ODA nganh NN (BKH)" xfId="3558"/>
    <cellStyle name="T_Book1_BC nhu cau von doi ung ODA nganh NN (BKH)_05-12  KH trung han 2016-2020 - Liem Thinh edited" xfId="3559"/>
    <cellStyle name="T_Book1_BC nhu cau von doi ung ODA nganh NN (BKH)_Copy of 05-12  KH trung han 2016-2020 - Liem Thinh edited (1)" xfId="3560"/>
    <cellStyle name="T_Book1_BC Tai co cau (bieu TH)" xfId="3561"/>
    <cellStyle name="T_Book1_BC Tai co cau (bieu TH)_05-12  KH trung han 2016-2020 - Liem Thinh edited" xfId="3562"/>
    <cellStyle name="T_Book1_BC Tai co cau (bieu TH)_Copy of 05-12  KH trung han 2016-2020 - Liem Thinh edited (1)" xfId="3563"/>
    <cellStyle name="T_Book1_BC_NQ11-CP_-_Thao_sua_lai" xfId="3564"/>
    <cellStyle name="T_Book1_BC_NQ11-CP_-_Thao_sua_lai 2" xfId="3565"/>
    <cellStyle name="T_Book1_Bieu mau cong trinh khoi cong moi 3-4" xfId="3566"/>
    <cellStyle name="T_Book1_Bieu mau cong trinh khoi cong moi 3-4 2" xfId="3567"/>
    <cellStyle name="T_Book1_Bieu mau cong trinh khoi cong moi 3-4_!1 1 bao cao giao KH ve HTCMT vung TNB   12-12-2011" xfId="3568"/>
    <cellStyle name="T_Book1_Bieu mau cong trinh khoi cong moi 3-4_!1 1 bao cao giao KH ve HTCMT vung TNB   12-12-2011 2" xfId="3569"/>
    <cellStyle name="T_Book1_Bieu mau cong trinh khoi cong moi 3-4_KH TPCP vung TNB (03-1-2012)" xfId="3570"/>
    <cellStyle name="T_Book1_Bieu mau cong trinh khoi cong moi 3-4_KH TPCP vung TNB (03-1-2012) 2" xfId="3571"/>
    <cellStyle name="T_Book1_Bieu mau danh muc du an thuoc CTMTQG nam 2008" xfId="3572"/>
    <cellStyle name="T_Book1_Bieu mau danh muc du an thuoc CTMTQG nam 2008 2" xfId="3573"/>
    <cellStyle name="T_Book1_Bieu mau danh muc du an thuoc CTMTQG nam 2008_!1 1 bao cao giao KH ve HTCMT vung TNB   12-12-2011" xfId="3574"/>
    <cellStyle name="T_Book1_Bieu mau danh muc du an thuoc CTMTQG nam 2008_!1 1 bao cao giao KH ve HTCMT vung TNB   12-12-2011 2" xfId="3575"/>
    <cellStyle name="T_Book1_Bieu mau danh muc du an thuoc CTMTQG nam 2008_KH TPCP vung TNB (03-1-2012)" xfId="3576"/>
    <cellStyle name="T_Book1_Bieu mau danh muc du an thuoc CTMTQG nam 2008_KH TPCP vung TNB (03-1-2012) 2" xfId="3577"/>
    <cellStyle name="T_Book1_Bieu tong hop nhu cau ung 2011 da chon loc -Mien nui" xfId="3578"/>
    <cellStyle name="T_Book1_Bieu tong hop nhu cau ung 2011 da chon loc -Mien nui 2" xfId="3579"/>
    <cellStyle name="T_Book1_Bieu tong hop nhu cau ung 2011 da chon loc -Mien nui_!1 1 bao cao giao KH ve HTCMT vung TNB   12-12-2011" xfId="3580"/>
    <cellStyle name="T_Book1_Bieu tong hop nhu cau ung 2011 da chon loc -Mien nui_!1 1 bao cao giao KH ve HTCMT vung TNB   12-12-2011 2" xfId="3581"/>
    <cellStyle name="T_Book1_Bieu tong hop nhu cau ung 2011 da chon loc -Mien nui_KH TPCP vung TNB (03-1-2012)" xfId="3582"/>
    <cellStyle name="T_Book1_Bieu tong hop nhu cau ung 2011 da chon loc -Mien nui_KH TPCP vung TNB (03-1-2012) 2" xfId="3583"/>
    <cellStyle name="T_Book1_Bieu3ODA" xfId="3584"/>
    <cellStyle name="T_Book1_Bieu3ODA 2" xfId="3585"/>
    <cellStyle name="T_Book1_Bieu3ODA_!1 1 bao cao giao KH ve HTCMT vung TNB   12-12-2011" xfId="3586"/>
    <cellStyle name="T_Book1_Bieu3ODA_!1 1 bao cao giao KH ve HTCMT vung TNB   12-12-2011 2" xfId="3587"/>
    <cellStyle name="T_Book1_Bieu3ODA_1" xfId="3588"/>
    <cellStyle name="T_Book1_Bieu3ODA_1 2" xfId="3589"/>
    <cellStyle name="T_Book1_Bieu3ODA_1_!1 1 bao cao giao KH ve HTCMT vung TNB   12-12-2011" xfId="3590"/>
    <cellStyle name="T_Book1_Bieu3ODA_1_!1 1 bao cao giao KH ve HTCMT vung TNB   12-12-2011 2" xfId="3591"/>
    <cellStyle name="T_Book1_Bieu3ODA_1_KH TPCP vung TNB (03-1-2012)" xfId="3592"/>
    <cellStyle name="T_Book1_Bieu3ODA_1_KH TPCP vung TNB (03-1-2012) 2" xfId="3593"/>
    <cellStyle name="T_Book1_Bieu3ODA_KH TPCP vung TNB (03-1-2012)" xfId="3594"/>
    <cellStyle name="T_Book1_Bieu3ODA_KH TPCP vung TNB (03-1-2012) 2" xfId="3595"/>
    <cellStyle name="T_Book1_Bieu4HTMT" xfId="3596"/>
    <cellStyle name="T_Book1_Bieu4HTMT 2" xfId="3597"/>
    <cellStyle name="T_Book1_Bieu4HTMT_!1 1 bao cao giao KH ve HTCMT vung TNB   12-12-2011" xfId="3598"/>
    <cellStyle name="T_Book1_Bieu4HTMT_!1 1 bao cao giao KH ve HTCMT vung TNB   12-12-2011 2" xfId="3599"/>
    <cellStyle name="T_Book1_Bieu4HTMT_KH TPCP vung TNB (03-1-2012)" xfId="3600"/>
    <cellStyle name="T_Book1_Bieu4HTMT_KH TPCP vung TNB (03-1-2012) 2" xfId="3601"/>
    <cellStyle name="T_Book1_Book1" xfId="3602"/>
    <cellStyle name="T_Book1_Book1 2" xfId="3603"/>
    <cellStyle name="T_Book1_Cong trinh co y kien LD_Dang_NN_2011-Tay nguyen-9-10" xfId="3604"/>
    <cellStyle name="T_Book1_Cong trinh co y kien LD_Dang_NN_2011-Tay nguyen-9-10 2" xfId="3605"/>
    <cellStyle name="T_Book1_Cong trinh co y kien LD_Dang_NN_2011-Tay nguyen-9-10_!1 1 bao cao giao KH ve HTCMT vung TNB   12-12-2011" xfId="3606"/>
    <cellStyle name="T_Book1_Cong trinh co y kien LD_Dang_NN_2011-Tay nguyen-9-10_!1 1 bao cao giao KH ve HTCMT vung TNB   12-12-2011 2" xfId="3607"/>
    <cellStyle name="T_Book1_Cong trinh co y kien LD_Dang_NN_2011-Tay nguyen-9-10_Bieu4HTMT" xfId="3608"/>
    <cellStyle name="T_Book1_Cong trinh co y kien LD_Dang_NN_2011-Tay nguyen-9-10_Bieu4HTMT 2" xfId="3609"/>
    <cellStyle name="T_Book1_Cong trinh co y kien LD_Dang_NN_2011-Tay nguyen-9-10_KH TPCP vung TNB (03-1-2012)" xfId="3610"/>
    <cellStyle name="T_Book1_Cong trinh co y kien LD_Dang_NN_2011-Tay nguyen-9-10_KH TPCP vung TNB (03-1-2012) 2" xfId="3611"/>
    <cellStyle name="T_Book1_CPK" xfId="3612"/>
    <cellStyle name="T_Book1_CPK 2" xfId="3613"/>
    <cellStyle name="T_Book1_danh muc chuan bi dau tu 2011 ngay 07-6-2011" xfId="3614"/>
    <cellStyle name="T_Book1_danh muc chuan bi dau tu 2011 ngay 07-6-2011 2" xfId="3615"/>
    <cellStyle name="T_Book1_dieu chinh KH 2011 ngay 26-5-2011111" xfId="3616"/>
    <cellStyle name="T_Book1_dieu chinh KH 2011 ngay 26-5-2011111 2" xfId="3617"/>
    <cellStyle name="T_Book1_DK 2014-2015 final" xfId="3618"/>
    <cellStyle name="T_Book1_DK 2014-2015 final_05-12  KH trung han 2016-2020 - Liem Thinh edited" xfId="3619"/>
    <cellStyle name="T_Book1_DK 2014-2015 final_Copy of 05-12  KH trung han 2016-2020 - Liem Thinh edited (1)" xfId="3620"/>
    <cellStyle name="T_Book1_DK 2014-2015 new" xfId="3621"/>
    <cellStyle name="T_Book1_DK 2014-2015 new_05-12  KH trung han 2016-2020 - Liem Thinh edited" xfId="3622"/>
    <cellStyle name="T_Book1_DK 2014-2015 new_Copy of 05-12  KH trung han 2016-2020 - Liem Thinh edited (1)" xfId="3623"/>
    <cellStyle name="T_Book1_DK KH CBDT 2014 11-11-2013" xfId="3624"/>
    <cellStyle name="T_Book1_DK KH CBDT 2014 11-11-2013(1)" xfId="3625"/>
    <cellStyle name="T_Book1_DK KH CBDT 2014 11-11-2013(1)_05-12  KH trung han 2016-2020 - Liem Thinh edited" xfId="3626"/>
    <cellStyle name="T_Book1_DK KH CBDT 2014 11-11-2013(1)_Copy of 05-12  KH trung han 2016-2020 - Liem Thinh edited (1)" xfId="3627"/>
    <cellStyle name="T_Book1_DK KH CBDT 2014 11-11-2013_05-12  KH trung han 2016-2020 - Liem Thinh edited" xfId="3628"/>
    <cellStyle name="T_Book1_DK KH CBDT 2014 11-11-2013_Copy of 05-12  KH trung han 2016-2020 - Liem Thinh edited (1)" xfId="3629"/>
    <cellStyle name="T_Book1_Du an khoi cong moi nam 2010" xfId="3630"/>
    <cellStyle name="T_Book1_Du an khoi cong moi nam 2010 2" xfId="3631"/>
    <cellStyle name="T_Book1_Du an khoi cong moi nam 2010_!1 1 bao cao giao KH ve HTCMT vung TNB   12-12-2011" xfId="3632"/>
    <cellStyle name="T_Book1_Du an khoi cong moi nam 2010_!1 1 bao cao giao KH ve HTCMT vung TNB   12-12-2011 2" xfId="3633"/>
    <cellStyle name="T_Book1_Du an khoi cong moi nam 2010_KH TPCP vung TNB (03-1-2012)" xfId="3634"/>
    <cellStyle name="T_Book1_Du an khoi cong moi nam 2010_KH TPCP vung TNB (03-1-2012) 2" xfId="3635"/>
    <cellStyle name="T_Book1_giao KH 2011 ngay 10-12-2010" xfId="3636"/>
    <cellStyle name="T_Book1_giao KH 2011 ngay 10-12-2010 2" xfId="3637"/>
    <cellStyle name="T_Book1_Hang Tom goi9 9-07(Cau 12 sua)" xfId="3638"/>
    <cellStyle name="T_Book1_Hang Tom goi9 9-07(Cau 12 sua) 2" xfId="3639"/>
    <cellStyle name="T_Book1_Ket qua phan bo von nam 2008" xfId="3640"/>
    <cellStyle name="T_Book1_Ket qua phan bo von nam 2008 2" xfId="3641"/>
    <cellStyle name="T_Book1_Ket qua phan bo von nam 2008_!1 1 bao cao giao KH ve HTCMT vung TNB   12-12-2011" xfId="3642"/>
    <cellStyle name="T_Book1_Ket qua phan bo von nam 2008_!1 1 bao cao giao KH ve HTCMT vung TNB   12-12-2011 2" xfId="3643"/>
    <cellStyle name="T_Book1_Ket qua phan bo von nam 2008_KH TPCP vung TNB (03-1-2012)" xfId="3644"/>
    <cellStyle name="T_Book1_Ket qua phan bo von nam 2008_KH TPCP vung TNB (03-1-2012) 2" xfId="3645"/>
    <cellStyle name="T_Book1_kien giang 2" xfId="3646"/>
    <cellStyle name="T_Book1_kien giang 2 2" xfId="3647"/>
    <cellStyle name="T_Book1_KH TPCP vung TNB (03-1-2012)" xfId="3648"/>
    <cellStyle name="T_Book1_KH TPCP vung TNB (03-1-2012) 2" xfId="3649"/>
    <cellStyle name="T_Book1_KH XDCB_2008 lan 2 sua ngay 10-11" xfId="3650"/>
    <cellStyle name="T_Book1_KH XDCB_2008 lan 2 sua ngay 10-11 2" xfId="3651"/>
    <cellStyle name="T_Book1_KH XDCB_2008 lan 2 sua ngay 10-11_!1 1 bao cao giao KH ve HTCMT vung TNB   12-12-2011" xfId="3652"/>
    <cellStyle name="T_Book1_KH XDCB_2008 lan 2 sua ngay 10-11_!1 1 bao cao giao KH ve HTCMT vung TNB   12-12-2011 2" xfId="3653"/>
    <cellStyle name="T_Book1_KH XDCB_2008 lan 2 sua ngay 10-11_KH TPCP vung TNB (03-1-2012)" xfId="3654"/>
    <cellStyle name="T_Book1_KH XDCB_2008 lan 2 sua ngay 10-11_KH TPCP vung TNB (03-1-2012) 2" xfId="3655"/>
    <cellStyle name="T_Book1_Khoi luong chinh Hang Tom" xfId="3656"/>
    <cellStyle name="T_Book1_Khoi luong chinh Hang Tom 2" xfId="3657"/>
    <cellStyle name="T_Book1_Luy ke von ung nam 2011 -Thoa gui ngay 12-8-2012" xfId="3658"/>
    <cellStyle name="T_Book1_Luy ke von ung nam 2011 -Thoa gui ngay 12-8-2012 2" xfId="3659"/>
    <cellStyle name="T_Book1_Luy ke von ung nam 2011 -Thoa gui ngay 12-8-2012_!1 1 bao cao giao KH ve HTCMT vung TNB   12-12-2011" xfId="3660"/>
    <cellStyle name="T_Book1_Luy ke von ung nam 2011 -Thoa gui ngay 12-8-2012_!1 1 bao cao giao KH ve HTCMT vung TNB   12-12-2011 2" xfId="3661"/>
    <cellStyle name="T_Book1_Luy ke von ung nam 2011 -Thoa gui ngay 12-8-2012_KH TPCP vung TNB (03-1-2012)" xfId="3662"/>
    <cellStyle name="T_Book1_Luy ke von ung nam 2011 -Thoa gui ngay 12-8-2012_KH TPCP vung TNB (03-1-2012) 2" xfId="3663"/>
    <cellStyle name="T_Book1_Nhu cau von ung truoc 2011 Tha h Hoa + Nge An gui TW" xfId="3664"/>
    <cellStyle name="T_Book1_Nhu cau von ung truoc 2011 Tha h Hoa + Nge An gui TW 2" xfId="3665"/>
    <cellStyle name="T_Book1_Nhu cau von ung truoc 2011 Tha h Hoa + Nge An gui TW_!1 1 bao cao giao KH ve HTCMT vung TNB   12-12-2011" xfId="3666"/>
    <cellStyle name="T_Book1_Nhu cau von ung truoc 2011 Tha h Hoa + Nge An gui TW_!1 1 bao cao giao KH ve HTCMT vung TNB   12-12-2011 2" xfId="3667"/>
    <cellStyle name="T_Book1_Nhu cau von ung truoc 2011 Tha h Hoa + Nge An gui TW_Bieu4HTMT" xfId="3668"/>
    <cellStyle name="T_Book1_Nhu cau von ung truoc 2011 Tha h Hoa + Nge An gui TW_Bieu4HTMT 2" xfId="3669"/>
    <cellStyle name="T_Book1_Nhu cau von ung truoc 2011 Tha h Hoa + Nge An gui TW_Bieu4HTMT_!1 1 bao cao giao KH ve HTCMT vung TNB   12-12-2011" xfId="3670"/>
    <cellStyle name="T_Book1_Nhu cau von ung truoc 2011 Tha h Hoa + Nge An gui TW_Bieu4HTMT_!1 1 bao cao giao KH ve HTCMT vung TNB   12-12-2011 2" xfId="3671"/>
    <cellStyle name="T_Book1_Nhu cau von ung truoc 2011 Tha h Hoa + Nge An gui TW_Bieu4HTMT_KH TPCP vung TNB (03-1-2012)" xfId="3672"/>
    <cellStyle name="T_Book1_Nhu cau von ung truoc 2011 Tha h Hoa + Nge An gui TW_Bieu4HTMT_KH TPCP vung TNB (03-1-2012) 2" xfId="3673"/>
    <cellStyle name="T_Book1_Nhu cau von ung truoc 2011 Tha h Hoa + Nge An gui TW_KH TPCP vung TNB (03-1-2012)" xfId="3674"/>
    <cellStyle name="T_Book1_Nhu cau von ung truoc 2011 Tha h Hoa + Nge An gui TW_KH TPCP vung TNB (03-1-2012) 2" xfId="3675"/>
    <cellStyle name="T_Book1_phu luc tong ket tinh hinh TH giai doan 03-10 (ngay 30)" xfId="3676"/>
    <cellStyle name="T_Book1_phu luc tong ket tinh hinh TH giai doan 03-10 (ngay 30) 2" xfId="3677"/>
    <cellStyle name="T_Book1_phu luc tong ket tinh hinh TH giai doan 03-10 (ngay 30)_!1 1 bao cao giao KH ve HTCMT vung TNB   12-12-2011" xfId="3678"/>
    <cellStyle name="T_Book1_phu luc tong ket tinh hinh TH giai doan 03-10 (ngay 30)_!1 1 bao cao giao KH ve HTCMT vung TNB   12-12-2011 2" xfId="3679"/>
    <cellStyle name="T_Book1_phu luc tong ket tinh hinh TH giai doan 03-10 (ngay 30)_KH TPCP vung TNB (03-1-2012)" xfId="3680"/>
    <cellStyle name="T_Book1_phu luc tong ket tinh hinh TH giai doan 03-10 (ngay 30)_KH TPCP vung TNB (03-1-2012) 2" xfId="3681"/>
    <cellStyle name="T_Book1_TN - Ho tro khac 2011" xfId="3682"/>
    <cellStyle name="T_Book1_TN - Ho tro khac 2011 2" xfId="3683"/>
    <cellStyle name="T_Book1_TN - Ho tro khac 2011_!1 1 bao cao giao KH ve HTCMT vung TNB   12-12-2011" xfId="3684"/>
    <cellStyle name="T_Book1_TN - Ho tro khac 2011_!1 1 bao cao giao KH ve HTCMT vung TNB   12-12-2011 2" xfId="3685"/>
    <cellStyle name="T_Book1_TN - Ho tro khac 2011_Bieu4HTMT" xfId="3686"/>
    <cellStyle name="T_Book1_TN - Ho tro khac 2011_Bieu4HTMT 2" xfId="3687"/>
    <cellStyle name="T_Book1_TN - Ho tro khac 2011_KH TPCP vung TNB (03-1-2012)" xfId="3688"/>
    <cellStyle name="T_Book1_TN - Ho tro khac 2011_KH TPCP vung TNB (03-1-2012) 2" xfId="3689"/>
    <cellStyle name="T_Book1_TH ung tren 70%-Ra soat phap ly-8-6 (dung de chuyen vao vu TH)" xfId="3690"/>
    <cellStyle name="T_Book1_TH ung tren 70%-Ra soat phap ly-8-6 (dung de chuyen vao vu TH) 2" xfId="3691"/>
    <cellStyle name="T_Book1_TH ung tren 70%-Ra soat phap ly-8-6 (dung de chuyen vao vu TH)_!1 1 bao cao giao KH ve HTCMT vung TNB   12-12-2011" xfId="3692"/>
    <cellStyle name="T_Book1_TH ung tren 70%-Ra soat phap ly-8-6 (dung de chuyen vao vu TH)_!1 1 bao cao giao KH ve HTCMT vung TNB   12-12-2011 2" xfId="3693"/>
    <cellStyle name="T_Book1_TH ung tren 70%-Ra soat phap ly-8-6 (dung de chuyen vao vu TH)_Bieu4HTMT" xfId="3694"/>
    <cellStyle name="T_Book1_TH ung tren 70%-Ra soat phap ly-8-6 (dung de chuyen vao vu TH)_Bieu4HTMT 2" xfId="3695"/>
    <cellStyle name="T_Book1_TH ung tren 70%-Ra soat phap ly-8-6 (dung de chuyen vao vu TH)_KH TPCP vung TNB (03-1-2012)" xfId="3696"/>
    <cellStyle name="T_Book1_TH ung tren 70%-Ra soat phap ly-8-6 (dung de chuyen vao vu TH)_KH TPCP vung TNB (03-1-2012) 2" xfId="3697"/>
    <cellStyle name="T_Book1_TH y kien LD_KH 2010 Ca Nuoc 22-9-2011-Gui ca Vu" xfId="3698"/>
    <cellStyle name="T_Book1_TH y kien LD_KH 2010 Ca Nuoc 22-9-2011-Gui ca Vu 2" xfId="3699"/>
    <cellStyle name="T_Book1_TH y kien LD_KH 2010 Ca Nuoc 22-9-2011-Gui ca Vu_!1 1 bao cao giao KH ve HTCMT vung TNB   12-12-2011" xfId="3700"/>
    <cellStyle name="T_Book1_TH y kien LD_KH 2010 Ca Nuoc 22-9-2011-Gui ca Vu_!1 1 bao cao giao KH ve HTCMT vung TNB   12-12-2011 2" xfId="3701"/>
    <cellStyle name="T_Book1_TH y kien LD_KH 2010 Ca Nuoc 22-9-2011-Gui ca Vu_Bieu4HTMT" xfId="3702"/>
    <cellStyle name="T_Book1_TH y kien LD_KH 2010 Ca Nuoc 22-9-2011-Gui ca Vu_Bieu4HTMT 2" xfId="3703"/>
    <cellStyle name="T_Book1_TH y kien LD_KH 2010 Ca Nuoc 22-9-2011-Gui ca Vu_KH TPCP vung TNB (03-1-2012)" xfId="3704"/>
    <cellStyle name="T_Book1_TH y kien LD_KH 2010 Ca Nuoc 22-9-2011-Gui ca Vu_KH TPCP vung TNB (03-1-2012) 2" xfId="3705"/>
    <cellStyle name="T_Book1_Thiet bi" xfId="3706"/>
    <cellStyle name="T_Book1_Thiet bi 2" xfId="3707"/>
    <cellStyle name="T_Book1_ung truoc 2011 NSTW Thanh Hoa + Nge An gui Thu 12-5" xfId="3708"/>
    <cellStyle name="T_Book1_ung truoc 2011 NSTW Thanh Hoa + Nge An gui Thu 12-5 2" xfId="3709"/>
    <cellStyle name="T_Book1_ung truoc 2011 NSTW Thanh Hoa + Nge An gui Thu 12-5_!1 1 bao cao giao KH ve HTCMT vung TNB   12-12-2011" xfId="3710"/>
    <cellStyle name="T_Book1_ung truoc 2011 NSTW Thanh Hoa + Nge An gui Thu 12-5_!1 1 bao cao giao KH ve HTCMT vung TNB   12-12-2011 2" xfId="3711"/>
    <cellStyle name="T_Book1_ung truoc 2011 NSTW Thanh Hoa + Nge An gui Thu 12-5_Bieu4HTMT" xfId="3712"/>
    <cellStyle name="T_Book1_ung truoc 2011 NSTW Thanh Hoa + Nge An gui Thu 12-5_Bieu4HTMT 2" xfId="3713"/>
    <cellStyle name="T_Book1_ung truoc 2011 NSTW Thanh Hoa + Nge An gui Thu 12-5_Bieu4HTMT_!1 1 bao cao giao KH ve HTCMT vung TNB   12-12-2011" xfId="3714"/>
    <cellStyle name="T_Book1_ung truoc 2011 NSTW Thanh Hoa + Nge An gui Thu 12-5_Bieu4HTMT_!1 1 bao cao giao KH ve HTCMT vung TNB   12-12-2011 2" xfId="3715"/>
    <cellStyle name="T_Book1_ung truoc 2011 NSTW Thanh Hoa + Nge An gui Thu 12-5_Bieu4HTMT_KH TPCP vung TNB (03-1-2012)" xfId="3716"/>
    <cellStyle name="T_Book1_ung truoc 2011 NSTW Thanh Hoa + Nge An gui Thu 12-5_Bieu4HTMT_KH TPCP vung TNB (03-1-2012) 2" xfId="3717"/>
    <cellStyle name="T_Book1_ung truoc 2011 NSTW Thanh Hoa + Nge An gui Thu 12-5_KH TPCP vung TNB (03-1-2012)" xfId="3718"/>
    <cellStyle name="T_Book1_ung truoc 2011 NSTW Thanh Hoa + Nge An gui Thu 12-5_KH TPCP vung TNB (03-1-2012) 2" xfId="3719"/>
    <cellStyle name="T_Book1_ÿÿÿÿÿ" xfId="3720"/>
    <cellStyle name="T_Book1_ÿÿÿÿÿ 2" xfId="3721"/>
    <cellStyle name="T_Copy of Bao cao  XDCB 7 thang nam 2008_So KH&amp;DT SUA" xfId="3722"/>
    <cellStyle name="T_Copy of Bao cao  XDCB 7 thang nam 2008_So KH&amp;DT SUA 2" xfId="3723"/>
    <cellStyle name="T_Copy of Bao cao  XDCB 7 thang nam 2008_So KH&amp;DT SUA_!1 1 bao cao giao KH ve HTCMT vung TNB   12-12-2011" xfId="3724"/>
    <cellStyle name="T_Copy of Bao cao  XDCB 7 thang nam 2008_So KH&amp;DT SUA_!1 1 bao cao giao KH ve HTCMT vung TNB   12-12-2011 2" xfId="3725"/>
    <cellStyle name="T_Copy of Bao cao  XDCB 7 thang nam 2008_So KH&amp;DT SUA_KH TPCP vung TNB (03-1-2012)" xfId="3726"/>
    <cellStyle name="T_Copy of Bao cao  XDCB 7 thang nam 2008_So KH&amp;DT SUA_KH TPCP vung TNB (03-1-2012) 2" xfId="3727"/>
    <cellStyle name="T_CPK" xfId="3728"/>
    <cellStyle name="T_CPK 2" xfId="3729"/>
    <cellStyle name="T_CPK_!1 1 bao cao giao KH ve HTCMT vung TNB   12-12-2011" xfId="3730"/>
    <cellStyle name="T_CPK_!1 1 bao cao giao KH ve HTCMT vung TNB   12-12-2011 2" xfId="3731"/>
    <cellStyle name="T_CPK_Bieu4HTMT" xfId="3732"/>
    <cellStyle name="T_CPK_Bieu4HTMT 2" xfId="3733"/>
    <cellStyle name="T_CPK_Bieu4HTMT_!1 1 bao cao giao KH ve HTCMT vung TNB   12-12-2011" xfId="3734"/>
    <cellStyle name="T_CPK_Bieu4HTMT_!1 1 bao cao giao KH ve HTCMT vung TNB   12-12-2011 2" xfId="3735"/>
    <cellStyle name="T_CPK_Bieu4HTMT_KH TPCP vung TNB (03-1-2012)" xfId="3736"/>
    <cellStyle name="T_CPK_Bieu4HTMT_KH TPCP vung TNB (03-1-2012) 2" xfId="3737"/>
    <cellStyle name="T_CPK_KH TPCP vung TNB (03-1-2012)" xfId="3738"/>
    <cellStyle name="T_CPK_KH TPCP vung TNB (03-1-2012) 2" xfId="3739"/>
    <cellStyle name="T_CTMTQG 2008" xfId="3740"/>
    <cellStyle name="T_CTMTQG 2008 2" xfId="3741"/>
    <cellStyle name="T_CTMTQG 2008_!1 1 bao cao giao KH ve HTCMT vung TNB   12-12-2011" xfId="3742"/>
    <cellStyle name="T_CTMTQG 2008_!1 1 bao cao giao KH ve HTCMT vung TNB   12-12-2011 2" xfId="3743"/>
    <cellStyle name="T_CTMTQG 2008_Bieu mau danh muc du an thuoc CTMTQG nam 2008" xfId="3744"/>
    <cellStyle name="T_CTMTQG 2008_Bieu mau danh muc du an thuoc CTMTQG nam 2008 2" xfId="3745"/>
    <cellStyle name="T_CTMTQG 2008_Bieu mau danh muc du an thuoc CTMTQG nam 2008_!1 1 bao cao giao KH ve HTCMT vung TNB   12-12-2011" xfId="3746"/>
    <cellStyle name="T_CTMTQG 2008_Bieu mau danh muc du an thuoc CTMTQG nam 2008_!1 1 bao cao giao KH ve HTCMT vung TNB   12-12-2011 2" xfId="3747"/>
    <cellStyle name="T_CTMTQG 2008_Bieu mau danh muc du an thuoc CTMTQG nam 2008_KH TPCP vung TNB (03-1-2012)" xfId="3748"/>
    <cellStyle name="T_CTMTQG 2008_Bieu mau danh muc du an thuoc CTMTQG nam 2008_KH TPCP vung TNB (03-1-2012) 2" xfId="3749"/>
    <cellStyle name="T_CTMTQG 2008_Hi-Tong hop KQ phan bo KH nam 08- LD fong giao 15-11-08" xfId="3750"/>
    <cellStyle name="T_CTMTQG 2008_Hi-Tong hop KQ phan bo KH nam 08- LD fong giao 15-11-08 2" xfId="3751"/>
    <cellStyle name="T_CTMTQG 2008_Hi-Tong hop KQ phan bo KH nam 08- LD fong giao 15-11-08_!1 1 bao cao giao KH ve HTCMT vung TNB   12-12-2011" xfId="3752"/>
    <cellStyle name="T_CTMTQG 2008_Hi-Tong hop KQ phan bo KH nam 08- LD fong giao 15-11-08_!1 1 bao cao giao KH ve HTCMT vung TNB   12-12-2011 2" xfId="3753"/>
    <cellStyle name="T_CTMTQG 2008_Hi-Tong hop KQ phan bo KH nam 08- LD fong giao 15-11-08_KH TPCP vung TNB (03-1-2012)" xfId="3754"/>
    <cellStyle name="T_CTMTQG 2008_Hi-Tong hop KQ phan bo KH nam 08- LD fong giao 15-11-08_KH TPCP vung TNB (03-1-2012) 2" xfId="3755"/>
    <cellStyle name="T_CTMTQG 2008_Ket qua thuc hien nam 2008" xfId="3756"/>
    <cellStyle name="T_CTMTQG 2008_Ket qua thuc hien nam 2008 2" xfId="3757"/>
    <cellStyle name="T_CTMTQG 2008_Ket qua thuc hien nam 2008_!1 1 bao cao giao KH ve HTCMT vung TNB   12-12-2011" xfId="3758"/>
    <cellStyle name="T_CTMTQG 2008_Ket qua thuc hien nam 2008_!1 1 bao cao giao KH ve HTCMT vung TNB   12-12-2011 2" xfId="3759"/>
    <cellStyle name="T_CTMTQG 2008_Ket qua thuc hien nam 2008_KH TPCP vung TNB (03-1-2012)" xfId="3760"/>
    <cellStyle name="T_CTMTQG 2008_Ket qua thuc hien nam 2008_KH TPCP vung TNB (03-1-2012) 2" xfId="3761"/>
    <cellStyle name="T_CTMTQG 2008_KH TPCP vung TNB (03-1-2012)" xfId="3762"/>
    <cellStyle name="T_CTMTQG 2008_KH TPCP vung TNB (03-1-2012) 2" xfId="3763"/>
    <cellStyle name="T_CTMTQG 2008_KH XDCB_2008 lan 1" xfId="3764"/>
    <cellStyle name="T_CTMTQG 2008_KH XDCB_2008 lan 1 2" xfId="3765"/>
    <cellStyle name="T_CTMTQG 2008_KH XDCB_2008 lan 1 sua ngay 27-10" xfId="3766"/>
    <cellStyle name="T_CTMTQG 2008_KH XDCB_2008 lan 1 sua ngay 27-10 2" xfId="3767"/>
    <cellStyle name="T_CTMTQG 2008_KH XDCB_2008 lan 1 sua ngay 27-10_!1 1 bao cao giao KH ve HTCMT vung TNB   12-12-2011" xfId="3768"/>
    <cellStyle name="T_CTMTQG 2008_KH XDCB_2008 lan 1 sua ngay 27-10_!1 1 bao cao giao KH ve HTCMT vung TNB   12-12-2011 2" xfId="3769"/>
    <cellStyle name="T_CTMTQG 2008_KH XDCB_2008 lan 1 sua ngay 27-10_KH TPCP vung TNB (03-1-2012)" xfId="3770"/>
    <cellStyle name="T_CTMTQG 2008_KH XDCB_2008 lan 1 sua ngay 27-10_KH TPCP vung TNB (03-1-2012) 2" xfId="3771"/>
    <cellStyle name="T_CTMTQG 2008_KH XDCB_2008 lan 1_!1 1 bao cao giao KH ve HTCMT vung TNB   12-12-2011" xfId="3772"/>
    <cellStyle name="T_CTMTQG 2008_KH XDCB_2008 lan 1_!1 1 bao cao giao KH ve HTCMT vung TNB   12-12-2011 2" xfId="3773"/>
    <cellStyle name="T_CTMTQG 2008_KH XDCB_2008 lan 1_KH TPCP vung TNB (03-1-2012)" xfId="3774"/>
    <cellStyle name="T_CTMTQG 2008_KH XDCB_2008 lan 1_KH TPCP vung TNB (03-1-2012) 2" xfId="3775"/>
    <cellStyle name="T_CTMTQG 2008_KH XDCB_2008 lan 2 sua ngay 10-11" xfId="3776"/>
    <cellStyle name="T_CTMTQG 2008_KH XDCB_2008 lan 2 sua ngay 10-11 2" xfId="3777"/>
    <cellStyle name="T_CTMTQG 2008_KH XDCB_2008 lan 2 sua ngay 10-11_!1 1 bao cao giao KH ve HTCMT vung TNB   12-12-2011" xfId="3778"/>
    <cellStyle name="T_CTMTQG 2008_KH XDCB_2008 lan 2 sua ngay 10-11_!1 1 bao cao giao KH ve HTCMT vung TNB   12-12-2011 2" xfId="3779"/>
    <cellStyle name="T_CTMTQG 2008_KH XDCB_2008 lan 2 sua ngay 10-11_KH TPCP vung TNB (03-1-2012)" xfId="3780"/>
    <cellStyle name="T_CTMTQG 2008_KH XDCB_2008 lan 2 sua ngay 10-11_KH TPCP vung TNB (03-1-2012) 2" xfId="3781"/>
    <cellStyle name="T_Chuan bi dau tu nam 2008" xfId="3782"/>
    <cellStyle name="T_Chuan bi dau tu nam 2008 2" xfId="3783"/>
    <cellStyle name="T_Chuan bi dau tu nam 2008_!1 1 bao cao giao KH ve HTCMT vung TNB   12-12-2011" xfId="3784"/>
    <cellStyle name="T_Chuan bi dau tu nam 2008_!1 1 bao cao giao KH ve HTCMT vung TNB   12-12-2011 2" xfId="3785"/>
    <cellStyle name="T_Chuan bi dau tu nam 2008_KH TPCP vung TNB (03-1-2012)" xfId="3786"/>
    <cellStyle name="T_Chuan bi dau tu nam 2008_KH TPCP vung TNB (03-1-2012) 2" xfId="3787"/>
    <cellStyle name="T_danh muc chuan bi dau tu 2011 ngay 07-6-2011" xfId="3788"/>
    <cellStyle name="T_danh muc chuan bi dau tu 2011 ngay 07-6-2011 2" xfId="3789"/>
    <cellStyle name="T_danh muc chuan bi dau tu 2011 ngay 07-6-2011_!1 1 bao cao giao KH ve HTCMT vung TNB   12-12-2011" xfId="3790"/>
    <cellStyle name="T_danh muc chuan bi dau tu 2011 ngay 07-6-2011_!1 1 bao cao giao KH ve HTCMT vung TNB   12-12-2011 2" xfId="3791"/>
    <cellStyle name="T_danh muc chuan bi dau tu 2011 ngay 07-6-2011_KH TPCP vung TNB (03-1-2012)" xfId="3792"/>
    <cellStyle name="T_danh muc chuan bi dau tu 2011 ngay 07-6-2011_KH TPCP vung TNB (03-1-2012) 2" xfId="3793"/>
    <cellStyle name="T_Danh muc pbo nguon von XSKT, XDCB nam 2009 chuyen qua nam 2010" xfId="3794"/>
    <cellStyle name="T_Danh muc pbo nguon von XSKT, XDCB nam 2009 chuyen qua nam 2010 2" xfId="3795"/>
    <cellStyle name="T_Danh muc pbo nguon von XSKT, XDCB nam 2009 chuyen qua nam 2010_!1 1 bao cao giao KH ve HTCMT vung TNB   12-12-2011" xfId="3796"/>
    <cellStyle name="T_Danh muc pbo nguon von XSKT, XDCB nam 2009 chuyen qua nam 2010_!1 1 bao cao giao KH ve HTCMT vung TNB   12-12-2011 2" xfId="3797"/>
    <cellStyle name="T_Danh muc pbo nguon von XSKT, XDCB nam 2009 chuyen qua nam 2010_KH TPCP vung TNB (03-1-2012)" xfId="3798"/>
    <cellStyle name="T_Danh muc pbo nguon von XSKT, XDCB nam 2009 chuyen qua nam 2010_KH TPCP vung TNB (03-1-2012) 2" xfId="3799"/>
    <cellStyle name="T_dieu chinh KH 2011 ngay 26-5-2011111" xfId="3800"/>
    <cellStyle name="T_dieu chinh KH 2011 ngay 26-5-2011111 2" xfId="3801"/>
    <cellStyle name="T_dieu chinh KH 2011 ngay 26-5-2011111_!1 1 bao cao giao KH ve HTCMT vung TNB   12-12-2011" xfId="3802"/>
    <cellStyle name="T_dieu chinh KH 2011 ngay 26-5-2011111_!1 1 bao cao giao KH ve HTCMT vung TNB   12-12-2011 2" xfId="3803"/>
    <cellStyle name="T_dieu chinh KH 2011 ngay 26-5-2011111_KH TPCP vung TNB (03-1-2012)" xfId="3804"/>
    <cellStyle name="T_dieu chinh KH 2011 ngay 26-5-2011111_KH TPCP vung TNB (03-1-2012) 2" xfId="3805"/>
    <cellStyle name="T_DK 2014-2015 final" xfId="3806"/>
    <cellStyle name="T_DK 2014-2015 final_05-12  KH trung han 2016-2020 - Liem Thinh edited" xfId="3807"/>
    <cellStyle name="T_DK 2014-2015 final_Copy of 05-12  KH trung han 2016-2020 - Liem Thinh edited (1)" xfId="3808"/>
    <cellStyle name="T_DK 2014-2015 new" xfId="3809"/>
    <cellStyle name="T_DK 2014-2015 new_05-12  KH trung han 2016-2020 - Liem Thinh edited" xfId="3810"/>
    <cellStyle name="T_DK 2014-2015 new_Copy of 05-12  KH trung han 2016-2020 - Liem Thinh edited (1)" xfId="3811"/>
    <cellStyle name="T_DK KH CBDT 2014 11-11-2013" xfId="3812"/>
    <cellStyle name="T_DK KH CBDT 2014 11-11-2013(1)" xfId="3813"/>
    <cellStyle name="T_DK KH CBDT 2014 11-11-2013(1)_05-12  KH trung han 2016-2020 - Liem Thinh edited" xfId="3814"/>
    <cellStyle name="T_DK KH CBDT 2014 11-11-2013(1)_Copy of 05-12  KH trung han 2016-2020 - Liem Thinh edited (1)" xfId="3815"/>
    <cellStyle name="T_DK KH CBDT 2014 11-11-2013_05-12  KH trung han 2016-2020 - Liem Thinh edited" xfId="3816"/>
    <cellStyle name="T_DK KH CBDT 2014 11-11-2013_Copy of 05-12  KH trung han 2016-2020 - Liem Thinh edited (1)" xfId="3817"/>
    <cellStyle name="T_DS KCH PHAN BO VON NSDP NAM 2010" xfId="3818"/>
    <cellStyle name="T_DS KCH PHAN BO VON NSDP NAM 2010 2" xfId="3819"/>
    <cellStyle name="T_DS KCH PHAN BO VON NSDP NAM 2010_!1 1 bao cao giao KH ve HTCMT vung TNB   12-12-2011" xfId="3820"/>
    <cellStyle name="T_DS KCH PHAN BO VON NSDP NAM 2010_!1 1 bao cao giao KH ve HTCMT vung TNB   12-12-2011 2" xfId="3821"/>
    <cellStyle name="T_DS KCH PHAN BO VON NSDP NAM 2010_KH TPCP vung TNB (03-1-2012)" xfId="3822"/>
    <cellStyle name="T_DS KCH PHAN BO VON NSDP NAM 2010_KH TPCP vung TNB (03-1-2012) 2" xfId="3823"/>
    <cellStyle name="T_Du an khoi cong moi nam 2010" xfId="3824"/>
    <cellStyle name="T_Du an khoi cong moi nam 2010 2" xfId="3825"/>
    <cellStyle name="T_Du an khoi cong moi nam 2010_!1 1 bao cao giao KH ve HTCMT vung TNB   12-12-2011" xfId="3826"/>
    <cellStyle name="T_Du an khoi cong moi nam 2010_!1 1 bao cao giao KH ve HTCMT vung TNB   12-12-2011 2" xfId="3827"/>
    <cellStyle name="T_Du an khoi cong moi nam 2010_KH TPCP vung TNB (03-1-2012)" xfId="3828"/>
    <cellStyle name="T_Du an khoi cong moi nam 2010_KH TPCP vung TNB (03-1-2012) 2" xfId="3829"/>
    <cellStyle name="T_DU AN TKQH VA CHUAN BI DAU TU NAM 2007 sua ngay 9-11" xfId="3830"/>
    <cellStyle name="T_DU AN TKQH VA CHUAN BI DAU TU NAM 2007 sua ngay 9-11 2" xfId="3831"/>
    <cellStyle name="T_DU AN TKQH VA CHUAN BI DAU TU NAM 2007 sua ngay 9-11_!1 1 bao cao giao KH ve HTCMT vung TNB   12-12-2011" xfId="3832"/>
    <cellStyle name="T_DU AN TKQH VA CHUAN BI DAU TU NAM 2007 sua ngay 9-11_!1 1 bao cao giao KH ve HTCMT vung TNB   12-12-2011 2" xfId="3833"/>
    <cellStyle name="T_DU AN TKQH VA CHUAN BI DAU TU NAM 2007 sua ngay 9-11_Bieu mau danh muc du an thuoc CTMTQG nam 2008" xfId="3834"/>
    <cellStyle name="T_DU AN TKQH VA CHUAN BI DAU TU NAM 2007 sua ngay 9-11_Bieu mau danh muc du an thuoc CTMTQG nam 2008 2" xfId="3835"/>
    <cellStyle name="T_DU AN TKQH VA CHUAN BI DAU TU NAM 2007 sua ngay 9-11_Bieu mau danh muc du an thuoc CTMTQG nam 2008_!1 1 bao cao giao KH ve HTCMT vung TNB   12-12-2011" xfId="3836"/>
    <cellStyle name="T_DU AN TKQH VA CHUAN BI DAU TU NAM 2007 sua ngay 9-11_Bieu mau danh muc du an thuoc CTMTQG nam 2008_!1 1 bao cao giao KH ve HTCMT vung TNB   12-12-2011 2" xfId="3837"/>
    <cellStyle name="T_DU AN TKQH VA CHUAN BI DAU TU NAM 2007 sua ngay 9-11_Bieu mau danh muc du an thuoc CTMTQG nam 2008_KH TPCP vung TNB (03-1-2012)" xfId="3838"/>
    <cellStyle name="T_DU AN TKQH VA CHUAN BI DAU TU NAM 2007 sua ngay 9-11_Bieu mau danh muc du an thuoc CTMTQG nam 2008_KH TPCP vung TNB (03-1-2012) 2" xfId="3839"/>
    <cellStyle name="T_DU AN TKQH VA CHUAN BI DAU TU NAM 2007 sua ngay 9-11_Du an khoi cong moi nam 2010" xfId="3840"/>
    <cellStyle name="T_DU AN TKQH VA CHUAN BI DAU TU NAM 2007 sua ngay 9-11_Du an khoi cong moi nam 2010 2" xfId="3841"/>
    <cellStyle name="T_DU AN TKQH VA CHUAN BI DAU TU NAM 2007 sua ngay 9-11_Du an khoi cong moi nam 2010_!1 1 bao cao giao KH ve HTCMT vung TNB   12-12-2011" xfId="3842"/>
    <cellStyle name="T_DU AN TKQH VA CHUAN BI DAU TU NAM 2007 sua ngay 9-11_Du an khoi cong moi nam 2010_!1 1 bao cao giao KH ve HTCMT vung TNB   12-12-2011 2" xfId="3843"/>
    <cellStyle name="T_DU AN TKQH VA CHUAN BI DAU TU NAM 2007 sua ngay 9-11_Du an khoi cong moi nam 2010_KH TPCP vung TNB (03-1-2012)" xfId="3844"/>
    <cellStyle name="T_DU AN TKQH VA CHUAN BI DAU TU NAM 2007 sua ngay 9-11_Du an khoi cong moi nam 2010_KH TPCP vung TNB (03-1-2012) 2" xfId="3845"/>
    <cellStyle name="T_DU AN TKQH VA CHUAN BI DAU TU NAM 2007 sua ngay 9-11_Ket qua phan bo von nam 2008" xfId="3846"/>
    <cellStyle name="T_DU AN TKQH VA CHUAN BI DAU TU NAM 2007 sua ngay 9-11_Ket qua phan bo von nam 2008 2" xfId="3847"/>
    <cellStyle name="T_DU AN TKQH VA CHUAN BI DAU TU NAM 2007 sua ngay 9-11_Ket qua phan bo von nam 2008_!1 1 bao cao giao KH ve HTCMT vung TNB   12-12-2011" xfId="3848"/>
    <cellStyle name="T_DU AN TKQH VA CHUAN BI DAU TU NAM 2007 sua ngay 9-11_Ket qua phan bo von nam 2008_!1 1 bao cao giao KH ve HTCMT vung TNB   12-12-2011 2" xfId="3849"/>
    <cellStyle name="T_DU AN TKQH VA CHUAN BI DAU TU NAM 2007 sua ngay 9-11_Ket qua phan bo von nam 2008_KH TPCP vung TNB (03-1-2012)" xfId="3850"/>
    <cellStyle name="T_DU AN TKQH VA CHUAN BI DAU TU NAM 2007 sua ngay 9-11_Ket qua phan bo von nam 2008_KH TPCP vung TNB (03-1-2012) 2" xfId="3851"/>
    <cellStyle name="T_DU AN TKQH VA CHUAN BI DAU TU NAM 2007 sua ngay 9-11_KH TPCP vung TNB (03-1-2012)" xfId="3852"/>
    <cellStyle name="T_DU AN TKQH VA CHUAN BI DAU TU NAM 2007 sua ngay 9-11_KH TPCP vung TNB (03-1-2012) 2" xfId="3853"/>
    <cellStyle name="T_DU AN TKQH VA CHUAN BI DAU TU NAM 2007 sua ngay 9-11_KH XDCB_2008 lan 2 sua ngay 10-11" xfId="3854"/>
    <cellStyle name="T_DU AN TKQH VA CHUAN BI DAU TU NAM 2007 sua ngay 9-11_KH XDCB_2008 lan 2 sua ngay 10-11 2" xfId="3855"/>
    <cellStyle name="T_DU AN TKQH VA CHUAN BI DAU TU NAM 2007 sua ngay 9-11_KH XDCB_2008 lan 2 sua ngay 10-11_!1 1 bao cao giao KH ve HTCMT vung TNB   12-12-2011" xfId="3856"/>
    <cellStyle name="T_DU AN TKQH VA CHUAN BI DAU TU NAM 2007 sua ngay 9-11_KH XDCB_2008 lan 2 sua ngay 10-11_!1 1 bao cao giao KH ve HTCMT vung TNB   12-12-2011 2" xfId="3857"/>
    <cellStyle name="T_DU AN TKQH VA CHUAN BI DAU TU NAM 2007 sua ngay 9-11_KH XDCB_2008 lan 2 sua ngay 10-11_KH TPCP vung TNB (03-1-2012)" xfId="3858"/>
    <cellStyle name="T_DU AN TKQH VA CHUAN BI DAU TU NAM 2007 sua ngay 9-11_KH XDCB_2008 lan 2 sua ngay 10-11_KH TPCP vung TNB (03-1-2012) 2" xfId="3859"/>
    <cellStyle name="T_du toan dieu chinh  20-8-2006" xfId="3860"/>
    <cellStyle name="T_du toan dieu chinh  20-8-2006 2" xfId="3861"/>
    <cellStyle name="T_du toan dieu chinh  20-8-2006_!1 1 bao cao giao KH ve HTCMT vung TNB   12-12-2011" xfId="3862"/>
    <cellStyle name="T_du toan dieu chinh  20-8-2006_!1 1 bao cao giao KH ve HTCMT vung TNB   12-12-2011 2" xfId="3863"/>
    <cellStyle name="T_du toan dieu chinh  20-8-2006_Bieu4HTMT" xfId="3864"/>
    <cellStyle name="T_du toan dieu chinh  20-8-2006_Bieu4HTMT 2" xfId="3865"/>
    <cellStyle name="T_du toan dieu chinh  20-8-2006_Bieu4HTMT_!1 1 bao cao giao KH ve HTCMT vung TNB   12-12-2011" xfId="3866"/>
    <cellStyle name="T_du toan dieu chinh  20-8-2006_Bieu4HTMT_!1 1 bao cao giao KH ve HTCMT vung TNB   12-12-2011 2" xfId="3867"/>
    <cellStyle name="T_du toan dieu chinh  20-8-2006_Bieu4HTMT_KH TPCP vung TNB (03-1-2012)" xfId="3868"/>
    <cellStyle name="T_du toan dieu chinh  20-8-2006_Bieu4HTMT_KH TPCP vung TNB (03-1-2012) 2" xfId="3869"/>
    <cellStyle name="T_du toan dieu chinh  20-8-2006_KH TPCP vung TNB (03-1-2012)" xfId="3870"/>
    <cellStyle name="T_du toan dieu chinh  20-8-2006_KH TPCP vung TNB (03-1-2012) 2" xfId="3871"/>
    <cellStyle name="T_giao KH 2011 ngay 10-12-2010" xfId="3872"/>
    <cellStyle name="T_giao KH 2011 ngay 10-12-2010 2" xfId="3873"/>
    <cellStyle name="T_giao KH 2011 ngay 10-12-2010_!1 1 bao cao giao KH ve HTCMT vung TNB   12-12-2011" xfId="3874"/>
    <cellStyle name="T_giao KH 2011 ngay 10-12-2010_!1 1 bao cao giao KH ve HTCMT vung TNB   12-12-2011 2" xfId="3875"/>
    <cellStyle name="T_giao KH 2011 ngay 10-12-2010_KH TPCP vung TNB (03-1-2012)" xfId="3876"/>
    <cellStyle name="T_giao KH 2011 ngay 10-12-2010_KH TPCP vung TNB (03-1-2012) 2" xfId="3877"/>
    <cellStyle name="T_Ht-PTq1-03" xfId="3878"/>
    <cellStyle name="T_Ht-PTq1-03 2" xfId="3879"/>
    <cellStyle name="T_Ht-PTq1-03_!1 1 bao cao giao KH ve HTCMT vung TNB   12-12-2011" xfId="3880"/>
    <cellStyle name="T_Ht-PTq1-03_!1 1 bao cao giao KH ve HTCMT vung TNB   12-12-2011 2" xfId="3881"/>
    <cellStyle name="T_Ht-PTq1-03_kien giang 2" xfId="3882"/>
    <cellStyle name="T_Ht-PTq1-03_kien giang 2 2" xfId="3883"/>
    <cellStyle name="T_Ke hoach KTXH  nam 2009_PKT thang 11 nam 2008" xfId="3884"/>
    <cellStyle name="T_Ke hoach KTXH  nam 2009_PKT thang 11 nam 2008 2" xfId="3885"/>
    <cellStyle name="T_Ke hoach KTXH  nam 2009_PKT thang 11 nam 2008_!1 1 bao cao giao KH ve HTCMT vung TNB   12-12-2011" xfId="3886"/>
    <cellStyle name="T_Ke hoach KTXH  nam 2009_PKT thang 11 nam 2008_!1 1 bao cao giao KH ve HTCMT vung TNB   12-12-2011 2" xfId="3887"/>
    <cellStyle name="T_Ke hoach KTXH  nam 2009_PKT thang 11 nam 2008_KH TPCP vung TNB (03-1-2012)" xfId="3888"/>
    <cellStyle name="T_Ke hoach KTXH  nam 2009_PKT thang 11 nam 2008_KH TPCP vung TNB (03-1-2012) 2" xfId="3889"/>
    <cellStyle name="T_Ket qua dau thau" xfId="3890"/>
    <cellStyle name="T_Ket qua dau thau 2" xfId="3891"/>
    <cellStyle name="T_Ket qua dau thau_!1 1 bao cao giao KH ve HTCMT vung TNB   12-12-2011" xfId="3892"/>
    <cellStyle name="T_Ket qua dau thau_!1 1 bao cao giao KH ve HTCMT vung TNB   12-12-2011 2" xfId="3893"/>
    <cellStyle name="T_Ket qua dau thau_KH TPCP vung TNB (03-1-2012)" xfId="3894"/>
    <cellStyle name="T_Ket qua dau thau_KH TPCP vung TNB (03-1-2012) 2" xfId="3895"/>
    <cellStyle name="T_Ket qua phan bo von nam 2008" xfId="3896"/>
    <cellStyle name="T_Ket qua phan bo von nam 2008 2" xfId="3897"/>
    <cellStyle name="T_Ket qua phan bo von nam 2008_!1 1 bao cao giao KH ve HTCMT vung TNB   12-12-2011" xfId="3898"/>
    <cellStyle name="T_Ket qua phan bo von nam 2008_!1 1 bao cao giao KH ve HTCMT vung TNB   12-12-2011 2" xfId="3899"/>
    <cellStyle name="T_Ket qua phan bo von nam 2008_KH TPCP vung TNB (03-1-2012)" xfId="3900"/>
    <cellStyle name="T_Ket qua phan bo von nam 2008_KH TPCP vung TNB (03-1-2012) 2" xfId="3901"/>
    <cellStyle name="T_kien giang 2" xfId="3902"/>
    <cellStyle name="T_kien giang 2 2" xfId="3903"/>
    <cellStyle name="T_KH 2011-2015" xfId="3904"/>
    <cellStyle name="T_KH TPCP vung TNB (03-1-2012)" xfId="3905"/>
    <cellStyle name="T_KH TPCP vung TNB (03-1-2012) 2" xfId="3906"/>
    <cellStyle name="T_KH XDCB_2008 lan 2 sua ngay 10-11" xfId="3907"/>
    <cellStyle name="T_KH XDCB_2008 lan 2 sua ngay 10-11 2" xfId="3908"/>
    <cellStyle name="T_KH XDCB_2008 lan 2 sua ngay 10-11_!1 1 bao cao giao KH ve HTCMT vung TNB   12-12-2011" xfId="3909"/>
    <cellStyle name="T_KH XDCB_2008 lan 2 sua ngay 10-11_!1 1 bao cao giao KH ve HTCMT vung TNB   12-12-2011 2" xfId="3910"/>
    <cellStyle name="T_KH XDCB_2008 lan 2 sua ngay 10-11_KH TPCP vung TNB (03-1-2012)" xfId="3911"/>
    <cellStyle name="T_KH XDCB_2008 lan 2 sua ngay 10-11_KH TPCP vung TNB (03-1-2012) 2" xfId="3912"/>
    <cellStyle name="T_Me_Tri_6_07" xfId="3913"/>
    <cellStyle name="T_Me_Tri_6_07 2" xfId="3914"/>
    <cellStyle name="T_Me_Tri_6_07_!1 1 bao cao giao KH ve HTCMT vung TNB   12-12-2011" xfId="3915"/>
    <cellStyle name="T_Me_Tri_6_07_!1 1 bao cao giao KH ve HTCMT vung TNB   12-12-2011 2" xfId="3916"/>
    <cellStyle name="T_Me_Tri_6_07_Bieu4HTMT" xfId="3917"/>
    <cellStyle name="T_Me_Tri_6_07_Bieu4HTMT 2" xfId="3918"/>
    <cellStyle name="T_Me_Tri_6_07_Bieu4HTMT_!1 1 bao cao giao KH ve HTCMT vung TNB   12-12-2011" xfId="3919"/>
    <cellStyle name="T_Me_Tri_6_07_Bieu4HTMT_!1 1 bao cao giao KH ve HTCMT vung TNB   12-12-2011 2" xfId="3920"/>
    <cellStyle name="T_Me_Tri_6_07_Bieu4HTMT_KH TPCP vung TNB (03-1-2012)" xfId="3921"/>
    <cellStyle name="T_Me_Tri_6_07_Bieu4HTMT_KH TPCP vung TNB (03-1-2012) 2" xfId="3922"/>
    <cellStyle name="T_Me_Tri_6_07_KH TPCP vung TNB (03-1-2012)" xfId="3923"/>
    <cellStyle name="T_Me_Tri_6_07_KH TPCP vung TNB (03-1-2012) 2" xfId="3924"/>
    <cellStyle name="T_N2 thay dat (N1-1)" xfId="3925"/>
    <cellStyle name="T_N2 thay dat (N1-1) 2" xfId="3926"/>
    <cellStyle name="T_N2 thay dat (N1-1)_!1 1 bao cao giao KH ve HTCMT vung TNB   12-12-2011" xfId="3927"/>
    <cellStyle name="T_N2 thay dat (N1-1)_!1 1 bao cao giao KH ve HTCMT vung TNB   12-12-2011 2" xfId="3928"/>
    <cellStyle name="T_N2 thay dat (N1-1)_Bieu4HTMT" xfId="3929"/>
    <cellStyle name="T_N2 thay dat (N1-1)_Bieu4HTMT 2" xfId="3930"/>
    <cellStyle name="T_N2 thay dat (N1-1)_Bieu4HTMT_!1 1 bao cao giao KH ve HTCMT vung TNB   12-12-2011" xfId="3931"/>
    <cellStyle name="T_N2 thay dat (N1-1)_Bieu4HTMT_!1 1 bao cao giao KH ve HTCMT vung TNB   12-12-2011 2" xfId="3932"/>
    <cellStyle name="T_N2 thay dat (N1-1)_Bieu4HTMT_KH TPCP vung TNB (03-1-2012)" xfId="3933"/>
    <cellStyle name="T_N2 thay dat (N1-1)_Bieu4HTMT_KH TPCP vung TNB (03-1-2012) 2" xfId="3934"/>
    <cellStyle name="T_N2 thay dat (N1-1)_KH TPCP vung TNB (03-1-2012)" xfId="3935"/>
    <cellStyle name="T_N2 thay dat (N1-1)_KH TPCP vung TNB (03-1-2012) 2" xfId="3936"/>
    <cellStyle name="T_Phuong an can doi nam 2008" xfId="3937"/>
    <cellStyle name="T_Phuong an can doi nam 2008 2" xfId="3938"/>
    <cellStyle name="T_Phuong an can doi nam 2008_!1 1 bao cao giao KH ve HTCMT vung TNB   12-12-2011" xfId="3939"/>
    <cellStyle name="T_Phuong an can doi nam 2008_!1 1 bao cao giao KH ve HTCMT vung TNB   12-12-2011 2" xfId="3940"/>
    <cellStyle name="T_Phuong an can doi nam 2008_KH TPCP vung TNB (03-1-2012)" xfId="3941"/>
    <cellStyle name="T_Phuong an can doi nam 2008_KH TPCP vung TNB (03-1-2012) 2" xfId="3942"/>
    <cellStyle name="T_Seagame(BTL)" xfId="3943"/>
    <cellStyle name="T_Seagame(BTL) 2" xfId="3944"/>
    <cellStyle name="T_So GTVT" xfId="3945"/>
    <cellStyle name="T_So GTVT 2" xfId="3946"/>
    <cellStyle name="T_So GTVT_!1 1 bao cao giao KH ve HTCMT vung TNB   12-12-2011" xfId="3947"/>
    <cellStyle name="T_So GTVT_!1 1 bao cao giao KH ve HTCMT vung TNB   12-12-2011 2" xfId="3948"/>
    <cellStyle name="T_So GTVT_KH TPCP vung TNB (03-1-2012)" xfId="3949"/>
    <cellStyle name="T_So GTVT_KH TPCP vung TNB (03-1-2012) 2" xfId="3950"/>
    <cellStyle name="T_tai co cau dau tu (tong hop)1" xfId="3951"/>
    <cellStyle name="T_TDT + duong(8-5-07)" xfId="3952"/>
    <cellStyle name="T_TDT + duong(8-5-07) 2" xfId="3953"/>
    <cellStyle name="T_TDT + duong(8-5-07)_!1 1 bao cao giao KH ve HTCMT vung TNB   12-12-2011" xfId="3954"/>
    <cellStyle name="T_TDT + duong(8-5-07)_!1 1 bao cao giao KH ve HTCMT vung TNB   12-12-2011 2" xfId="3955"/>
    <cellStyle name="T_TDT + duong(8-5-07)_Bieu4HTMT" xfId="3956"/>
    <cellStyle name="T_TDT + duong(8-5-07)_Bieu4HTMT 2" xfId="3957"/>
    <cellStyle name="T_TDT + duong(8-5-07)_Bieu4HTMT_!1 1 bao cao giao KH ve HTCMT vung TNB   12-12-2011" xfId="3958"/>
    <cellStyle name="T_TDT + duong(8-5-07)_Bieu4HTMT_!1 1 bao cao giao KH ve HTCMT vung TNB   12-12-2011 2" xfId="3959"/>
    <cellStyle name="T_TDT + duong(8-5-07)_Bieu4HTMT_KH TPCP vung TNB (03-1-2012)" xfId="3960"/>
    <cellStyle name="T_TDT + duong(8-5-07)_Bieu4HTMT_KH TPCP vung TNB (03-1-2012) 2" xfId="3961"/>
    <cellStyle name="T_TDT + duong(8-5-07)_KH TPCP vung TNB (03-1-2012)" xfId="3962"/>
    <cellStyle name="T_TDT + duong(8-5-07)_KH TPCP vung TNB (03-1-2012) 2" xfId="3963"/>
    <cellStyle name="T_TK_HT" xfId="3964"/>
    <cellStyle name="T_TK_HT 2" xfId="3965"/>
    <cellStyle name="T_tham_tra_du_toan" xfId="3966"/>
    <cellStyle name="T_tham_tra_du_toan 2" xfId="3967"/>
    <cellStyle name="T_tham_tra_du_toan_!1 1 bao cao giao KH ve HTCMT vung TNB   12-12-2011" xfId="3968"/>
    <cellStyle name="T_tham_tra_du_toan_!1 1 bao cao giao KH ve HTCMT vung TNB   12-12-2011 2" xfId="3969"/>
    <cellStyle name="T_tham_tra_du_toan_Bieu4HTMT" xfId="3970"/>
    <cellStyle name="T_tham_tra_du_toan_Bieu4HTMT 2" xfId="3971"/>
    <cellStyle name="T_tham_tra_du_toan_Bieu4HTMT_!1 1 bao cao giao KH ve HTCMT vung TNB   12-12-2011" xfId="3972"/>
    <cellStyle name="T_tham_tra_du_toan_Bieu4HTMT_!1 1 bao cao giao KH ve HTCMT vung TNB   12-12-2011 2" xfId="3973"/>
    <cellStyle name="T_tham_tra_du_toan_Bieu4HTMT_KH TPCP vung TNB (03-1-2012)" xfId="3974"/>
    <cellStyle name="T_tham_tra_du_toan_Bieu4HTMT_KH TPCP vung TNB (03-1-2012) 2" xfId="3975"/>
    <cellStyle name="T_tham_tra_du_toan_KH TPCP vung TNB (03-1-2012)" xfId="3976"/>
    <cellStyle name="T_tham_tra_du_toan_KH TPCP vung TNB (03-1-2012) 2" xfId="3977"/>
    <cellStyle name="T_Thiet bi" xfId="3978"/>
    <cellStyle name="T_Thiet bi 2" xfId="3979"/>
    <cellStyle name="T_Thiet bi_!1 1 bao cao giao KH ve HTCMT vung TNB   12-12-2011" xfId="3980"/>
    <cellStyle name="T_Thiet bi_!1 1 bao cao giao KH ve HTCMT vung TNB   12-12-2011 2" xfId="3981"/>
    <cellStyle name="T_Thiet bi_Bieu4HTMT" xfId="3982"/>
    <cellStyle name="T_Thiet bi_Bieu4HTMT 2" xfId="3983"/>
    <cellStyle name="T_Thiet bi_Bieu4HTMT_!1 1 bao cao giao KH ve HTCMT vung TNB   12-12-2011" xfId="3984"/>
    <cellStyle name="T_Thiet bi_Bieu4HTMT_!1 1 bao cao giao KH ve HTCMT vung TNB   12-12-2011 2" xfId="3985"/>
    <cellStyle name="T_Thiet bi_Bieu4HTMT_KH TPCP vung TNB (03-1-2012)" xfId="3986"/>
    <cellStyle name="T_Thiet bi_Bieu4HTMT_KH TPCP vung TNB (03-1-2012) 2" xfId="3987"/>
    <cellStyle name="T_Thiet bi_KH TPCP vung TNB (03-1-2012)" xfId="3988"/>
    <cellStyle name="T_Thiet bi_KH TPCP vung TNB (03-1-2012) 2" xfId="3989"/>
    <cellStyle name="T_Van Ban 2007" xfId="3990"/>
    <cellStyle name="T_Van Ban 2007_15_10_2013 BC nhu cau von doi ung ODA (2014-2016) ngay 15102013 Sua" xfId="3991"/>
    <cellStyle name="T_Van Ban 2007_bao cao phan bo KHDT 2011(final)" xfId="3992"/>
    <cellStyle name="T_Van Ban 2007_bao cao phan bo KHDT 2011(final)_BC nhu cau von doi ung ODA nganh NN (BKH)" xfId="3993"/>
    <cellStyle name="T_Van Ban 2007_bao cao phan bo KHDT 2011(final)_BC Tai co cau (bieu TH)" xfId="3994"/>
    <cellStyle name="T_Van Ban 2007_bao cao phan bo KHDT 2011(final)_DK 2014-2015 final" xfId="3995"/>
    <cellStyle name="T_Van Ban 2007_bao cao phan bo KHDT 2011(final)_DK 2014-2015 new" xfId="3996"/>
    <cellStyle name="T_Van Ban 2007_bao cao phan bo KHDT 2011(final)_DK KH CBDT 2014 11-11-2013" xfId="3997"/>
    <cellStyle name="T_Van Ban 2007_bao cao phan bo KHDT 2011(final)_DK KH CBDT 2014 11-11-2013(1)" xfId="3998"/>
    <cellStyle name="T_Van Ban 2007_bao cao phan bo KHDT 2011(final)_KH 2011-2015" xfId="3999"/>
    <cellStyle name="T_Van Ban 2007_bao cao phan bo KHDT 2011(final)_tai co cau dau tu (tong hop)1" xfId="4000"/>
    <cellStyle name="T_Van Ban 2007_BC nhu cau von doi ung ODA nganh NN (BKH)" xfId="4001"/>
    <cellStyle name="T_Van Ban 2007_BC nhu cau von doi ung ODA nganh NN (BKH)_05-12  KH trung han 2016-2020 - Liem Thinh edited" xfId="4002"/>
    <cellStyle name="T_Van Ban 2007_BC nhu cau von doi ung ODA nganh NN (BKH)_Copy of 05-12  KH trung han 2016-2020 - Liem Thinh edited (1)" xfId="4003"/>
    <cellStyle name="T_Van Ban 2007_BC Tai co cau (bieu TH)" xfId="4004"/>
    <cellStyle name="T_Van Ban 2007_BC Tai co cau (bieu TH)_05-12  KH trung han 2016-2020 - Liem Thinh edited" xfId="4005"/>
    <cellStyle name="T_Van Ban 2007_BC Tai co cau (bieu TH)_Copy of 05-12  KH trung han 2016-2020 - Liem Thinh edited (1)" xfId="4006"/>
    <cellStyle name="T_Van Ban 2007_DK 2014-2015 final" xfId="4007"/>
    <cellStyle name="T_Van Ban 2007_DK 2014-2015 final_05-12  KH trung han 2016-2020 - Liem Thinh edited" xfId="4008"/>
    <cellStyle name="T_Van Ban 2007_DK 2014-2015 final_Copy of 05-12  KH trung han 2016-2020 - Liem Thinh edited (1)" xfId="4009"/>
    <cellStyle name="T_Van Ban 2007_DK 2014-2015 new" xfId="4010"/>
    <cellStyle name="T_Van Ban 2007_DK 2014-2015 new_05-12  KH trung han 2016-2020 - Liem Thinh edited" xfId="4011"/>
    <cellStyle name="T_Van Ban 2007_DK 2014-2015 new_Copy of 05-12  KH trung han 2016-2020 - Liem Thinh edited (1)" xfId="4012"/>
    <cellStyle name="T_Van Ban 2007_DK KH CBDT 2014 11-11-2013" xfId="4013"/>
    <cellStyle name="T_Van Ban 2007_DK KH CBDT 2014 11-11-2013(1)" xfId="4014"/>
    <cellStyle name="T_Van Ban 2007_DK KH CBDT 2014 11-11-2013(1)_05-12  KH trung han 2016-2020 - Liem Thinh edited" xfId="4015"/>
    <cellStyle name="T_Van Ban 2007_DK KH CBDT 2014 11-11-2013(1)_Copy of 05-12  KH trung han 2016-2020 - Liem Thinh edited (1)" xfId="4016"/>
    <cellStyle name="T_Van Ban 2007_DK KH CBDT 2014 11-11-2013_05-12  KH trung han 2016-2020 - Liem Thinh edited" xfId="4017"/>
    <cellStyle name="T_Van Ban 2007_DK KH CBDT 2014 11-11-2013_Copy of 05-12  KH trung han 2016-2020 - Liem Thinh edited (1)" xfId="4018"/>
    <cellStyle name="T_Van Ban 2008" xfId="4019"/>
    <cellStyle name="T_Van Ban 2008_15_10_2013 BC nhu cau von doi ung ODA (2014-2016) ngay 15102013 Sua" xfId="4020"/>
    <cellStyle name="T_Van Ban 2008_bao cao phan bo KHDT 2011(final)" xfId="4021"/>
    <cellStyle name="T_Van Ban 2008_bao cao phan bo KHDT 2011(final)_BC nhu cau von doi ung ODA nganh NN (BKH)" xfId="4022"/>
    <cellStyle name="T_Van Ban 2008_bao cao phan bo KHDT 2011(final)_BC Tai co cau (bieu TH)" xfId="4023"/>
    <cellStyle name="T_Van Ban 2008_bao cao phan bo KHDT 2011(final)_DK 2014-2015 final" xfId="4024"/>
    <cellStyle name="T_Van Ban 2008_bao cao phan bo KHDT 2011(final)_DK 2014-2015 new" xfId="4025"/>
    <cellStyle name="T_Van Ban 2008_bao cao phan bo KHDT 2011(final)_DK KH CBDT 2014 11-11-2013" xfId="4026"/>
    <cellStyle name="T_Van Ban 2008_bao cao phan bo KHDT 2011(final)_DK KH CBDT 2014 11-11-2013(1)" xfId="4027"/>
    <cellStyle name="T_Van Ban 2008_bao cao phan bo KHDT 2011(final)_KH 2011-2015" xfId="4028"/>
    <cellStyle name="T_Van Ban 2008_bao cao phan bo KHDT 2011(final)_tai co cau dau tu (tong hop)1" xfId="4029"/>
    <cellStyle name="T_Van Ban 2008_BC nhu cau von doi ung ODA nganh NN (BKH)" xfId="4030"/>
    <cellStyle name="T_Van Ban 2008_BC nhu cau von doi ung ODA nganh NN (BKH)_05-12  KH trung han 2016-2020 - Liem Thinh edited" xfId="4031"/>
    <cellStyle name="T_Van Ban 2008_BC nhu cau von doi ung ODA nganh NN (BKH)_Copy of 05-12  KH trung han 2016-2020 - Liem Thinh edited (1)" xfId="4032"/>
    <cellStyle name="T_Van Ban 2008_BC Tai co cau (bieu TH)" xfId="4033"/>
    <cellStyle name="T_Van Ban 2008_BC Tai co cau (bieu TH)_05-12  KH trung han 2016-2020 - Liem Thinh edited" xfId="4034"/>
    <cellStyle name="T_Van Ban 2008_BC Tai co cau (bieu TH)_Copy of 05-12  KH trung han 2016-2020 - Liem Thinh edited (1)" xfId="4035"/>
    <cellStyle name="T_Van Ban 2008_DK 2014-2015 final" xfId="4036"/>
    <cellStyle name="T_Van Ban 2008_DK 2014-2015 final_05-12  KH trung han 2016-2020 - Liem Thinh edited" xfId="4037"/>
    <cellStyle name="T_Van Ban 2008_DK 2014-2015 final_Copy of 05-12  KH trung han 2016-2020 - Liem Thinh edited (1)" xfId="4038"/>
    <cellStyle name="T_Van Ban 2008_DK 2014-2015 new" xfId="4039"/>
    <cellStyle name="T_Van Ban 2008_DK 2014-2015 new_05-12  KH trung han 2016-2020 - Liem Thinh edited" xfId="4040"/>
    <cellStyle name="T_Van Ban 2008_DK 2014-2015 new_Copy of 05-12  KH trung han 2016-2020 - Liem Thinh edited (1)" xfId="4041"/>
    <cellStyle name="T_Van Ban 2008_DK KH CBDT 2014 11-11-2013" xfId="4042"/>
    <cellStyle name="T_Van Ban 2008_DK KH CBDT 2014 11-11-2013(1)" xfId="4043"/>
    <cellStyle name="T_Van Ban 2008_DK KH CBDT 2014 11-11-2013(1)_05-12  KH trung han 2016-2020 - Liem Thinh edited" xfId="4044"/>
    <cellStyle name="T_Van Ban 2008_DK KH CBDT 2014 11-11-2013(1)_Copy of 05-12  KH trung han 2016-2020 - Liem Thinh edited (1)" xfId="4045"/>
    <cellStyle name="T_Van Ban 2008_DK KH CBDT 2014 11-11-2013_05-12  KH trung han 2016-2020 - Liem Thinh edited" xfId="4046"/>
    <cellStyle name="T_Van Ban 2008_DK KH CBDT 2014 11-11-2013_Copy of 05-12  KH trung han 2016-2020 - Liem Thinh edited (1)" xfId="4047"/>
    <cellStyle name="T_XDCB thang 12.2010" xfId="4048"/>
    <cellStyle name="T_XDCB thang 12.2010 2" xfId="4049"/>
    <cellStyle name="T_XDCB thang 12.2010_!1 1 bao cao giao KH ve HTCMT vung TNB   12-12-2011" xfId="4050"/>
    <cellStyle name="T_XDCB thang 12.2010_!1 1 bao cao giao KH ve HTCMT vung TNB   12-12-2011 2" xfId="4051"/>
    <cellStyle name="T_XDCB thang 12.2010_KH TPCP vung TNB (03-1-2012)" xfId="4052"/>
    <cellStyle name="T_XDCB thang 12.2010_KH TPCP vung TNB (03-1-2012) 2" xfId="4053"/>
    <cellStyle name="T_ÿÿÿÿÿ" xfId="4054"/>
    <cellStyle name="T_ÿÿÿÿÿ 2" xfId="4055"/>
    <cellStyle name="T_ÿÿÿÿÿ_!1 1 bao cao giao KH ve HTCMT vung TNB   12-12-2011" xfId="4056"/>
    <cellStyle name="T_ÿÿÿÿÿ_!1 1 bao cao giao KH ve HTCMT vung TNB   12-12-2011 2" xfId="4057"/>
    <cellStyle name="T_ÿÿÿÿÿ_Bieu mau cong trinh khoi cong moi 3-4" xfId="4058"/>
    <cellStyle name="T_ÿÿÿÿÿ_Bieu mau cong trinh khoi cong moi 3-4 2" xfId="4059"/>
    <cellStyle name="T_ÿÿÿÿÿ_Bieu mau cong trinh khoi cong moi 3-4_!1 1 bao cao giao KH ve HTCMT vung TNB   12-12-2011" xfId="4060"/>
    <cellStyle name="T_ÿÿÿÿÿ_Bieu mau cong trinh khoi cong moi 3-4_!1 1 bao cao giao KH ve HTCMT vung TNB   12-12-2011 2" xfId="4061"/>
    <cellStyle name="T_ÿÿÿÿÿ_Bieu mau cong trinh khoi cong moi 3-4_KH TPCP vung TNB (03-1-2012)" xfId="4062"/>
    <cellStyle name="T_ÿÿÿÿÿ_Bieu mau cong trinh khoi cong moi 3-4_KH TPCP vung TNB (03-1-2012) 2" xfId="4063"/>
    <cellStyle name="T_ÿÿÿÿÿ_Bieu3ODA" xfId="4064"/>
    <cellStyle name="T_ÿÿÿÿÿ_Bieu3ODA 2" xfId="4065"/>
    <cellStyle name="T_ÿÿÿÿÿ_Bieu3ODA_!1 1 bao cao giao KH ve HTCMT vung TNB   12-12-2011" xfId="4066"/>
    <cellStyle name="T_ÿÿÿÿÿ_Bieu3ODA_!1 1 bao cao giao KH ve HTCMT vung TNB   12-12-2011 2" xfId="4067"/>
    <cellStyle name="T_ÿÿÿÿÿ_Bieu3ODA_KH TPCP vung TNB (03-1-2012)" xfId="4068"/>
    <cellStyle name="T_ÿÿÿÿÿ_Bieu3ODA_KH TPCP vung TNB (03-1-2012) 2" xfId="4069"/>
    <cellStyle name="T_ÿÿÿÿÿ_Bieu4HTMT" xfId="4070"/>
    <cellStyle name="T_ÿÿÿÿÿ_Bieu4HTMT 2" xfId="4071"/>
    <cellStyle name="T_ÿÿÿÿÿ_Bieu4HTMT_!1 1 bao cao giao KH ve HTCMT vung TNB   12-12-2011" xfId="4072"/>
    <cellStyle name="T_ÿÿÿÿÿ_Bieu4HTMT_!1 1 bao cao giao KH ve HTCMT vung TNB   12-12-2011 2" xfId="4073"/>
    <cellStyle name="T_ÿÿÿÿÿ_Bieu4HTMT_KH TPCP vung TNB (03-1-2012)" xfId="4074"/>
    <cellStyle name="T_ÿÿÿÿÿ_Bieu4HTMT_KH TPCP vung TNB (03-1-2012) 2" xfId="4075"/>
    <cellStyle name="T_ÿÿÿÿÿ_kien giang 2" xfId="4076"/>
    <cellStyle name="T_ÿÿÿÿÿ_kien giang 2 2" xfId="4077"/>
    <cellStyle name="T_ÿÿÿÿÿ_KH TPCP vung TNB (03-1-2012)" xfId="4078"/>
    <cellStyle name="T_ÿÿÿÿÿ_KH TPCP vung TNB (03-1-2012) 2" xfId="4079"/>
    <cellStyle name="Text Indent A" xfId="4080"/>
    <cellStyle name="Text Indent B" xfId="4081"/>
    <cellStyle name="Text Indent B 10" xfId="4082"/>
    <cellStyle name="Text Indent B 11" xfId="4083"/>
    <cellStyle name="Text Indent B 12" xfId="4084"/>
    <cellStyle name="Text Indent B 13" xfId="4085"/>
    <cellStyle name="Text Indent B 14" xfId="4086"/>
    <cellStyle name="Text Indent B 15" xfId="4087"/>
    <cellStyle name="Text Indent B 16" xfId="4088"/>
    <cellStyle name="Text Indent B 2" xfId="4089"/>
    <cellStyle name="Text Indent B 3" xfId="4090"/>
    <cellStyle name="Text Indent B 4" xfId="4091"/>
    <cellStyle name="Text Indent B 5" xfId="4092"/>
    <cellStyle name="Text Indent B 6" xfId="4093"/>
    <cellStyle name="Text Indent B 7" xfId="4094"/>
    <cellStyle name="Text Indent B 8" xfId="4095"/>
    <cellStyle name="Text Indent B 9" xfId="4096"/>
    <cellStyle name="Text Indent C" xfId="4097"/>
    <cellStyle name="Text Indent C 10" xfId="4098"/>
    <cellStyle name="Text Indent C 11" xfId="4099"/>
    <cellStyle name="Text Indent C 12" xfId="4100"/>
    <cellStyle name="Text Indent C 13" xfId="4101"/>
    <cellStyle name="Text Indent C 14" xfId="4102"/>
    <cellStyle name="Text Indent C 15" xfId="4103"/>
    <cellStyle name="Text Indent C 16" xfId="4104"/>
    <cellStyle name="Text Indent C 2" xfId="4105"/>
    <cellStyle name="Text Indent C 3" xfId="4106"/>
    <cellStyle name="Text Indent C 4" xfId="4107"/>
    <cellStyle name="Text Indent C 5" xfId="4108"/>
    <cellStyle name="Text Indent C 6" xfId="4109"/>
    <cellStyle name="Text Indent C 7" xfId="4110"/>
    <cellStyle name="Text Indent C 8" xfId="4111"/>
    <cellStyle name="Text Indent C 9" xfId="4112"/>
    <cellStyle name="Tickmark" xfId="4113"/>
    <cellStyle name="Tien1" xfId="4114"/>
    <cellStyle name="Tieu_de_2" xfId="4115"/>
    <cellStyle name="Times New Roman" xfId="4116"/>
    <cellStyle name="tit1" xfId="4117"/>
    <cellStyle name="tit2" xfId="4118"/>
    <cellStyle name="tit2 2" xfId="4119"/>
    <cellStyle name="tit3" xfId="4120"/>
    <cellStyle name="tit4" xfId="4121"/>
    <cellStyle name="Title 2" xfId="4122"/>
    <cellStyle name="Tong so" xfId="4123"/>
    <cellStyle name="tong so 1" xfId="4124"/>
    <cellStyle name="Tong so_Bieu KHPTLN 2016-2020" xfId="4125"/>
    <cellStyle name="Tongcong" xfId="4126"/>
    <cellStyle name="Total 2" xfId="4127"/>
    <cellStyle name="tt1" xfId="4128"/>
    <cellStyle name="Tusental (0)_pldt" xfId="4129"/>
    <cellStyle name="Tusental_pldt" xfId="4130"/>
    <cellStyle name="th" xfId="4131"/>
    <cellStyle name="th 2" xfId="4132"/>
    <cellStyle name="þ_x005f_x001d_ð¤_x005f_x000c_¯þ_x005f_x0014__x005f_x000d_¨þU_x005f_x0001_À_x005f_x0004_ _x005f_x0015__x005f_x000f__x005f_x0001__x005f_x0001_" xfId="4133"/>
    <cellStyle name="than" xfId="4141"/>
    <cellStyle name="Thanh" xfId="4142"/>
    <cellStyle name="thuong-10" xfId="4150"/>
    <cellStyle name="thuong-11" xfId="4151"/>
    <cellStyle name="thuong-11 2" xfId="4152"/>
    <cellStyle name="Thuyet minh" xfId="4153"/>
    <cellStyle name="þ_x005f_x001d_ð·_x005f_x000c_æþ'_x005f_x000d_ßþU_x005f_x0001_Ø_x005f_x0005_ü_x005f_x0014__x005f_x0007__x005f_x0001__x005f_x0001_" xfId="4134"/>
    <cellStyle name="þ_x005f_x001d_ðÇ%Uý—&amp;Hý9_x005f_x0008_Ÿ s_x005f_x000a__x005f_x0007__x005f_x0001__x005f_x0001_" xfId="4135"/>
    <cellStyle name="þ_x005f_x001d_ðK_x005f_x000c_Fý_x005f_x001b__x005f_x000d_9ýU_x005f_x0001_Ð_x005f_x0008_¦)_x005f_x0007__x005f_x0001__x005f_x0001_" xfId="413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7"/>
    <cellStyle name="þ_x005f_x005f_x005f_x001d_ð·_x005f_x005f_x005f_x000c_æþ'_x005f_x005f_x005f_x000d_ßþU_x005f_x005f_x005f_x0001_Ø_x005f_x005f_x005f_x0005_ü_x005f_x005f_x005f_x0014__x005f_x005f_x005f_x0007__x005f_x005f_x005f_x0001__x005f_x005f_x005f_x0001_" xfId="4138"/>
    <cellStyle name="þ_x005f_x005f_x005f_x001d_ðÇ%Uý—&amp;Hý9_x005f_x005f_x005f_x0008_Ÿ s_x005f_x005f_x005f_x000a__x005f_x005f_x005f_x0007__x005f_x005f_x005f_x0001__x005f_x005f_x005f_x0001_" xfId="4139"/>
    <cellStyle name="þ_x005f_x005f_x005f_x001d_ðK_x005f_x005f_x005f_x000c_Fý_x005f_x005f_x005f_x001b__x005f_x005f_x005f_x000d_9ýU_x005f_x005f_x005f_x0001_Ð_x005f_x005f_x005f_x0008_¦)_x005f_x005f_x005f_x0007__x005f_x005f_x005f_x0001__x005f_x005f_x005f_x0001_" xfId="4140"/>
    <cellStyle name="þ_x001d_ð¤_x000c_¯þ_x0014__x000a_¨þU_x0001_À_x0004_ _x0015__x000f__x0001__x0001_" xfId="4143"/>
    <cellStyle name="þ_x001d_ð¤_x000c_¯þ_x0014__x000d_¨þU_x0001_À_x0004_ _x0015__x000f__x0001__x0001_" xfId="4144"/>
    <cellStyle name="þ_x001d_ð·_x000c_æþ'_x000a_ßþU_x0001_Ø_x0005_ü_x0014__x0007__x0001__x0001_" xfId="4145"/>
    <cellStyle name="þ_x001d_ð·_x000c_æþ'_x000d_ßþU_x0001_Ø_x0005_ü_x0014__x0007__x0001__x0001_" xfId="4146"/>
    <cellStyle name="þ_x001d_ðÇ%Uý—&amp;Hý9_x0008_Ÿ s_x000a__x0007__x0001__x0001_" xfId="4147"/>
    <cellStyle name="þ_x001d_ðK_x000c_Fý_x001b__x000a_9ýU_x0001_Ð_x0008_¦)_x0007__x0001__x0001_" xfId="4148"/>
    <cellStyle name="þ_x001d_ðK_x000c_Fý_x001b__x000d_9ýU_x0001_Ð_x0008_¦)_x0007__x0001__x0001_" xfId="4149"/>
    <cellStyle name="trang" xfId="4154"/>
    <cellStyle name="ux_3_¼­¿ï-¾È»ê" xfId="4155"/>
    <cellStyle name="Valuta (0)_pldt" xfId="4156"/>
    <cellStyle name="Valuta_pldt" xfId="4157"/>
    <cellStyle name="VANG1" xfId="4158"/>
    <cellStyle name="VANG1 2" xfId="4159"/>
    <cellStyle name="viet" xfId="4160"/>
    <cellStyle name="viet2" xfId="4161"/>
    <cellStyle name="viet2 2" xfId="4162"/>
    <cellStyle name="VN new romanNormal" xfId="4163"/>
    <cellStyle name="VN new romanNormal 2" xfId="4164"/>
    <cellStyle name="VN new romanNormal 2 2" xfId="4165"/>
    <cellStyle name="VN new romanNormal 3" xfId="4166"/>
    <cellStyle name="VN new romanNormal_05-12  KH trung han 2016-2020 - Liem Thinh edited" xfId="4167"/>
    <cellStyle name="Vn Time 13" xfId="4168"/>
    <cellStyle name="Vn Time 14" xfId="4169"/>
    <cellStyle name="Vn Time 14 2" xfId="4170"/>
    <cellStyle name="Vn Time 14 3" xfId="4171"/>
    <cellStyle name="VN time new roman" xfId="4172"/>
    <cellStyle name="VN time new roman 2" xfId="4173"/>
    <cellStyle name="VN time new roman 2 2" xfId="4174"/>
    <cellStyle name="VN time new roman 3" xfId="4175"/>
    <cellStyle name="VN time new roman_05-12  KH trung han 2016-2020 - Liem Thinh edited" xfId="4176"/>
    <cellStyle name="vn_time" xfId="4177"/>
    <cellStyle name="vnbo" xfId="4178"/>
    <cellStyle name="vnbo 2" xfId="4179"/>
    <cellStyle name="vnbo 3" xfId="4180"/>
    <cellStyle name="vntxt1" xfId="4181"/>
    <cellStyle name="vntxt1 10" xfId="4182"/>
    <cellStyle name="vntxt1 11" xfId="4183"/>
    <cellStyle name="vntxt1 12" xfId="4184"/>
    <cellStyle name="vntxt1 13" xfId="4185"/>
    <cellStyle name="vntxt1 14" xfId="4186"/>
    <cellStyle name="vntxt1 15" xfId="4187"/>
    <cellStyle name="vntxt1 16" xfId="4188"/>
    <cellStyle name="vntxt1 2" xfId="4189"/>
    <cellStyle name="vntxt1 3" xfId="4190"/>
    <cellStyle name="vntxt1 4" xfId="4191"/>
    <cellStyle name="vntxt1 5" xfId="4192"/>
    <cellStyle name="vntxt1 6" xfId="4193"/>
    <cellStyle name="vntxt1 7" xfId="4194"/>
    <cellStyle name="vntxt1 8" xfId="4195"/>
    <cellStyle name="vntxt1 9" xfId="4196"/>
    <cellStyle name="vntxt1_05-12  KH trung han 2016-2020 - Liem Thinh edited" xfId="4197"/>
    <cellStyle name="vntxt2" xfId="4198"/>
    <cellStyle name="vnhead1" xfId="4199"/>
    <cellStyle name="vnhead1 2" xfId="4200"/>
    <cellStyle name="vnhead2" xfId="4201"/>
    <cellStyle name="vnhead2 2" xfId="4202"/>
    <cellStyle name="vnhead2 3" xfId="4203"/>
    <cellStyle name="vnhead3" xfId="4204"/>
    <cellStyle name="vnhead3 2" xfId="4205"/>
    <cellStyle name="vnhead3 3" xfId="4206"/>
    <cellStyle name="vnhead4" xfId="4207"/>
    <cellStyle name="W?hrung [0]_35ERI8T2gbIEMixb4v26icuOo" xfId="4208"/>
    <cellStyle name="W?hrung_35ERI8T2gbIEMixb4v26icuOo" xfId="4209"/>
    <cellStyle name="W_MARINE" xfId="1158"/>
    <cellStyle name="Währung [0]_68574_Materialbedarfsliste" xfId="4210"/>
    <cellStyle name="Währung_68574_Materialbedarfsliste" xfId="4211"/>
    <cellStyle name="Walutowy [0]_Invoices2001Slovakia" xfId="4212"/>
    <cellStyle name="Walutowy_Invoices2001Slovakia" xfId="4213"/>
    <cellStyle name="Warning Text 2" xfId="4214"/>
    <cellStyle name="wrap" xfId="4215"/>
    <cellStyle name="Wไhrung [0]_35ERI8T2gbIEMixb4v26icuOo" xfId="4216"/>
    <cellStyle name="Wไhrung_35ERI8T2gbIEMixb4v26icuOo" xfId="4217"/>
    <cellStyle name="xan1" xfId="4218"/>
    <cellStyle name="xuan" xfId="4219"/>
    <cellStyle name="y" xfId="4220"/>
    <cellStyle name="y 2" xfId="4221"/>
    <cellStyle name="Ý kh¸c_B¶ng 1 (2)" xfId="4222"/>
    <cellStyle name="เครื่องหมายสกุลเงิน [0]_FTC_OFFER" xfId="4223"/>
    <cellStyle name="เครื่องหมายสกุลเงิน_FTC_OFFER" xfId="4224"/>
    <cellStyle name="ปกติ_FTC_OFFER" xfId="4225"/>
    <cellStyle name="똿뗦먛귟 [0.00]_PRODUCT DETAIL Q1" xfId="4229"/>
    <cellStyle name="똿뗦먛귟_PRODUCT DETAIL Q1" xfId="4230"/>
    <cellStyle name="믅됞 [0.00]_PRODUCT DETAIL Q1" xfId="4231"/>
    <cellStyle name="믅됞_PRODUCT DETAIL Q1" xfId="4232"/>
    <cellStyle name="백분율_††††† " xfId="4233"/>
    <cellStyle name="뷭?_BOOKSHIP" xfId="4234"/>
    <cellStyle name="안건회계법인" xfId="4235"/>
    <cellStyle name="一般_00Q3902REV.1" xfId="4252"/>
    <cellStyle name="千分位[0]_00Q3902REV.1" xfId="4253"/>
    <cellStyle name="千分位_00Q3902REV.1" xfId="4254"/>
    <cellStyle name="콤맀_Sheet1_총괄표 (수출입) (2)" xfId="4236"/>
    <cellStyle name="콤마 [ - 유형1" xfId="4237"/>
    <cellStyle name="콤마 [ - 유형2" xfId="4238"/>
    <cellStyle name="콤마 [ - 유형3" xfId="4239"/>
    <cellStyle name="콤마 [ - 유형4" xfId="4240"/>
    <cellStyle name="콤마 [ - 유형5" xfId="4241"/>
    <cellStyle name="콤마 [ - 유형6" xfId="4242"/>
    <cellStyle name="콤마 [ - 유형7" xfId="4243"/>
    <cellStyle name="콤마 [ - 유형8" xfId="4244"/>
    <cellStyle name="콤마 [0]_ 비목별 월별기술 " xfId="4245"/>
    <cellStyle name="콤마_ 비목별 월별기술 " xfId="4246"/>
    <cellStyle name="통화 [0]_††††† " xfId="4247"/>
    <cellStyle name="통화_††††† " xfId="4248"/>
    <cellStyle name="표섀_변경(최종)" xfId="4249"/>
    <cellStyle name="표준_ 97년 경영분석(안)" xfId="4250"/>
    <cellStyle name="표줠_Sheet1_1_총괄표 (수출입) (2)" xfId="4251"/>
    <cellStyle name="桁区切り [0.00]_BE-BQ" xfId="4255"/>
    <cellStyle name="桁区切り_BE-BQ" xfId="4256"/>
    <cellStyle name="標準_(A1)BOQ " xfId="4257"/>
    <cellStyle name="貨幣 [0]_00Q3902REV.1" xfId="4258"/>
    <cellStyle name="貨幣[0]_BRE" xfId="4259"/>
    <cellStyle name="貨幣_00Q3902REV.1" xfId="4260"/>
    <cellStyle name="通貨 [0.00]_BE-BQ" xfId="4261"/>
    <cellStyle name="通貨_BE-BQ" xfId="4262"/>
    <cellStyle name=" [0.00]_ Att. 1- Cover" xfId="4226"/>
    <cellStyle name="_ Att. 1- Cover" xfId="4227"/>
    <cellStyle name="?_ Att. 1- Cover" xfId="422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KH12"/>
      <sheetName val="CN12"/>
      <sheetName val="HD12"/>
      <sheetName val="KH1"/>
      <sheetName val="00000000"/>
      <sheetName val="PIPE-03E"/>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i tiet - Dv lap"/>
      <sheetName val="TH KHTC"/>
      <sheetName val="000"/>
      <sheetName val="Dong Dau"/>
      <sheetName val="Dong Dau (2)"/>
      <sheetName val="Sau dong"/>
      <sheetName val="Ma xa"/>
      <sheetName val="My dinh"/>
      <sheetName val="Tong cong"/>
      <sheetName val="Chart2"/>
      <sheetName val="Chart1"/>
      <sheetName val="1"/>
      <sheetName val="Gia VL"/>
      <sheetName val="Bang gia ca may"/>
      <sheetName val="Bang luong CB"/>
      <sheetName val="Bang P.tich CT"/>
      <sheetName val="D.toan chi tiet"/>
      <sheetName val="Bang TH Dtoan"/>
      <sheetName val="XXXXXXXX"/>
      <sheetName val="Interim payment"/>
      <sheetName val="Letter"/>
      <sheetName val="Bid Sum"/>
      <sheetName val="Item B"/>
      <sheetName val="Dg A"/>
      <sheetName val="Dg B&amp;C"/>
      <sheetName val="Rates&amp;Prices"/>
      <sheetName val="Material at site"/>
      <sheetName val="MD"/>
      <sheetName val="ND"/>
      <sheetName val="CONG"/>
      <sheetName val="DGCT"/>
      <sheetName val="VL"/>
      <sheetName val="CTXD"/>
      <sheetName val=".."/>
      <sheetName val="CTDN"/>
      <sheetName val="san vuon"/>
      <sheetName val="khu phu tro"/>
      <sheetName val="TH"/>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Sheet13"/>
      <sheetName val="Sheet14"/>
      <sheetName val="Sheet15"/>
      <sheetName val="Sheet16"/>
      <sheetName val="Sheet17"/>
      <sheetName val="Sheet18"/>
      <sheetName val="Sheet19"/>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T1(T1)04"/>
      <sheetName val="tscd"/>
      <sheetName val="KM"/>
      <sheetName val="KHOANMUC"/>
      <sheetName val="CPQL"/>
      <sheetName val="SANLUONG"/>
      <sheetName val="SSCP-SL"/>
      <sheetName val="CPSX"/>
      <sheetName val="KQKD"/>
      <sheetName val="CDSL (2)"/>
      <sheetName val="00000001"/>
      <sheetName val="00000002"/>
      <sheetName val="00000003"/>
      <sheetName val="00000004"/>
      <sheetName val="Thuyet minh"/>
      <sheetName val="CQ-HQ"/>
      <sheetName val="be tong"/>
      <sheetName val="Thep"/>
      <sheetName val="Tong hop thep"/>
      <sheetName val="phan tich DG"/>
      <sheetName val="gia vat lieu"/>
      <sheetName val="gia xe may"/>
      <sheetName val="gia nhan cong"/>
      <sheetName val="XL4Test5"/>
      <sheetName val="DTHH"/>
      <sheetName val="Bang1"/>
      <sheetName val="TAI TRONG"/>
      <sheetName val="NOI LUC"/>
      <sheetName val="TINH DUYET THTT CHINH"/>
      <sheetName val="TDUYET THTT PHU"/>
      <sheetName val="TINH DAO DONG VA DO VONG"/>
      <sheetName val="TINH NEO"/>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ty"/>
      <sheetName val="VPPN"/>
      <sheetName val="XN74"/>
      <sheetName val="XN54"/>
      <sheetName val="XN33"/>
      <sheetName val="NK96"/>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utoan1"/>
      <sheetName val="Anhtoan"/>
      <sheetName val="dutoan2"/>
      <sheetName val="vat tu"/>
      <sheetName val="Thep "/>
      <sheetName val="Chi tiet Khoi luong"/>
      <sheetName val="TH khoi luong"/>
      <sheetName val="Chiet tinh vat lieu "/>
      <sheetName val="TH KL VL"/>
      <sheetName val="DS them luong qui 4-2002"/>
      <sheetName val="Phuc loi 2-9-02"/>
      <sheetName val="PCLB-2002"/>
      <sheetName val="Thuong nhan dip 21-12-02"/>
      <sheetName val="Thuong dip nhan danh hieu AHL§"/>
      <sheetName val="Thang luong thu 13 nam 2002"/>
      <sheetName val="Luong SX# dip Tet Qui Mui(dong)"/>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cd viaK0-T6"/>
      <sheetName val="cdvia T6-Tc24"/>
      <sheetName val="cdvia Tc24-T46"/>
      <sheetName val="cdbtnL2ko-k0+361"/>
      <sheetName val="cd btnL2k0+361-T19"/>
      <sheetName val="01"/>
      <sheetName val="02"/>
      <sheetName val="03"/>
      <sheetName val="04"/>
      <sheetName val="05"/>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Quang Tri"/>
      <sheetName val="TTHue"/>
      <sheetName val="Da Nang"/>
      <sheetName val="Quang Nam"/>
      <sheetName val="Quang Ngai"/>
      <sheetName val="TH DH-QN"/>
      <sheetName val="KP HD"/>
      <sheetName val="DB HD"/>
      <sheetName val="CT xa"/>
      <sheetName val="TLGC"/>
      <sheetName val="BL"/>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CHIT"/>
      <sheetName val="THXH"/>
      <sheetName val="BHXH"/>
      <sheetName val="cong Q2"/>
      <sheetName val="T.U luong Q1"/>
      <sheetName val="T.U luong Q2"/>
      <sheetName val="T.U luong Q3"/>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Phu luc HD"/>
      <sheetName val="Gia du thau"/>
      <sheetName val="PTDG"/>
      <sheetName val="Ca xe"/>
      <sheetName val="Q1-02"/>
      <sheetName val="Q2-02"/>
      <sheetName val="Q3-02"/>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binh do"/>
      <sheetName val="cot lieu"/>
      <sheetName val="van khuon"/>
      <sheetName val="CT BT"/>
      <sheetName val="lay mau"/>
      <sheetName val="mat ngoai goi"/>
      <sheetName val="coc tram-bt"/>
      <sheetName val="THDT"/>
      <sheetName val="DM-Goc"/>
      <sheetName val="Gia-CT"/>
      <sheetName val="PTCP"/>
      <sheetName val="cphoi"/>
      <sheetName val="Tien ung"/>
      <sheetName val="phi luong3"/>
      <sheetName val="TM"/>
      <sheetName val="BU-gian"/>
      <sheetName val="Bu-Ha"/>
      <sheetName val="PTVT"/>
      <sheetName val="Gia DAN"/>
      <sheetName val="Dan"/>
      <sheetName val="Cuoc"/>
      <sheetName val="Bugia"/>
      <sheetName val="KL57"/>
      <sheetName val="Caodo"/>
      <sheetName val="Dat"/>
      <sheetName val="KL-CTTK"/>
      <sheetName val="BTH"/>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Quyet toan"/>
      <sheetName val="Thu hoi"/>
      <sheetName val="Lai vay"/>
      <sheetName val="Tien vay"/>
      <sheetName val="Cong no"/>
      <sheetName val="Cop pha"/>
      <sheetName val="20000000"/>
      <sheetName val="Cau 2(3)"/>
      <sheetName val="sent to"/>
      <sheetName val="XE DAU"/>
      <sheetName val="XE XA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ngi¸"/>
      <sheetName val="dongle"/>
      <sheetName val="Tong Thu"/>
      <sheetName val="Tong Chi"/>
      <sheetName val="Truong hoc"/>
      <sheetName val="Cty CP"/>
      <sheetName val="G.thau 3B"/>
      <sheetName val="T.Hop Thu-chi"/>
      <sheetName val="DGXDCB"/>
      <sheetName val="tc"/>
      <sheetName val="Thang 12"/>
      <sheetName val="Thang 1"/>
      <sheetName val="moi"/>
      <sheetName val="Thang 12 (2)"/>
      <sheetName val="Thang 01"/>
      <sheetName val="clvl"/>
      <sheetName val="Chenh lech"/>
      <sheetName val="Kinh phí"/>
      <sheetName val="TH mau moi tu T10"/>
      <sheetName val="Tong hop Quy IV"/>
      <sheetName val="KL Tram Cty"/>
      <sheetName val="Gam may Cty"/>
      <sheetName val="KL tram KH"/>
      <sheetName val="Gam may KH"/>
      <sheetName val="Cach dien"/>
      <sheetName val="Mang tai"/>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Chung tu"/>
      <sheetName val="So cai"/>
      <sheetName val="Can doi"/>
      <sheetName val="Phat sinh"/>
      <sheetName val="T12"/>
      <sheetName val="T11"/>
      <sheetName val="pt0-1"/>
      <sheetName val="kp0-1"/>
      <sheetName val="0-1"/>
      <sheetName val="pt2-3"/>
      <sheetName val="thkp2-3"/>
      <sheetName val="2-3"/>
      <sheetName val="cl1-2"/>
      <sheetName val="thkp1-2"/>
      <sheetName val="clvl1-2"/>
      <sheetName val="1-2"/>
      <sheetName val="\MGT-DRT\MGT-IMPR\MGT-SC@\BA039"/>
      <sheetName val="Cong hoþ"/>
      <sheetName val="T_x0003__x0000_ong dip nhan danh hieu AHL§"/>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refreshError="1"/>
      <sheetData sheetId="728" refreshError="1"/>
      <sheetData sheetId="729"/>
      <sheetData sheetId="730"/>
      <sheetData sheetId="731"/>
      <sheetData sheetId="732"/>
      <sheetData sheetId="733"/>
      <sheetData sheetId="734"/>
      <sheetData sheetId="735" refreshError="1"/>
      <sheetData sheetId="736" refreshError="1"/>
      <sheetData sheetId="737" refreshError="1"/>
      <sheetData sheetId="738" refreshError="1"/>
      <sheetData sheetId="739" refreshError="1"/>
      <sheetData sheetId="740"/>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36"/>
  <sheetViews>
    <sheetView tabSelected="1" view="pageBreakPreview" zoomScaleNormal="60" zoomScaleSheetLayoutView="100" workbookViewId="0">
      <selection activeCell="A3" sqref="A3:AG3"/>
    </sheetView>
  </sheetViews>
  <sheetFormatPr defaultRowHeight="18.75"/>
  <cols>
    <col min="1" max="1" width="7.125" style="7" customWidth="1"/>
    <col min="2" max="2" width="41" style="1" customWidth="1"/>
    <col min="3" max="5" width="9.875" style="1" hidden="1" customWidth="1"/>
    <col min="6" max="8" width="11.75" style="1" hidden="1" customWidth="1"/>
    <col min="9" max="11" width="10" style="1" hidden="1" customWidth="1"/>
    <col min="12" max="14" width="11.25" style="1" customWidth="1"/>
    <col min="15" max="17" width="11.25" style="1" hidden="1" customWidth="1"/>
    <col min="18" max="23" width="11.25" style="1" customWidth="1"/>
    <col min="24" max="32" width="11.25" style="1" hidden="1" customWidth="1"/>
    <col min="33" max="33" width="11.625" style="1" customWidth="1"/>
    <col min="34" max="34" width="14.75" style="1" bestFit="1" customWidth="1"/>
    <col min="35" max="35" width="16.625" style="356" bestFit="1" customWidth="1"/>
    <col min="36" max="271" width="8.75" style="1"/>
    <col min="272" max="272" width="6" style="1" customWidth="1"/>
    <col min="273" max="273" width="41" style="1" customWidth="1"/>
    <col min="274" max="274" width="12.25" style="1" customWidth="1"/>
    <col min="275" max="275" width="11" style="1" customWidth="1"/>
    <col min="276" max="279" width="11.75" style="1" customWidth="1"/>
    <col min="280" max="280" width="13.25" style="1" customWidth="1"/>
    <col min="281" max="281" width="11" style="1" customWidth="1"/>
    <col min="282" max="282" width="11.375" style="1" customWidth="1"/>
    <col min="283" max="288" width="10.125" style="1" customWidth="1"/>
    <col min="289" max="289" width="13.375" style="1" customWidth="1"/>
    <col min="290" max="527" width="8.75" style="1"/>
    <col min="528" max="528" width="6" style="1" customWidth="1"/>
    <col min="529" max="529" width="41" style="1" customWidth="1"/>
    <col min="530" max="530" width="12.25" style="1" customWidth="1"/>
    <col min="531" max="531" width="11" style="1" customWidth="1"/>
    <col min="532" max="535" width="11.75" style="1" customWidth="1"/>
    <col min="536" max="536" width="13.25" style="1" customWidth="1"/>
    <col min="537" max="537" width="11" style="1" customWidth="1"/>
    <col min="538" max="538" width="11.375" style="1" customWidth="1"/>
    <col min="539" max="544" width="10.125" style="1" customWidth="1"/>
    <col min="545" max="545" width="13.375" style="1" customWidth="1"/>
    <col min="546" max="783" width="8.75" style="1"/>
    <col min="784" max="784" width="6" style="1" customWidth="1"/>
    <col min="785" max="785" width="41" style="1" customWidth="1"/>
    <col min="786" max="786" width="12.25" style="1" customWidth="1"/>
    <col min="787" max="787" width="11" style="1" customWidth="1"/>
    <col min="788" max="791" width="11.75" style="1" customWidth="1"/>
    <col min="792" max="792" width="13.25" style="1" customWidth="1"/>
    <col min="793" max="793" width="11" style="1" customWidth="1"/>
    <col min="794" max="794" width="11.375" style="1" customWidth="1"/>
    <col min="795" max="800" width="10.125" style="1" customWidth="1"/>
    <col min="801" max="801" width="13.375" style="1" customWidth="1"/>
    <col min="802" max="1039" width="8.75" style="1"/>
    <col min="1040" max="1040" width="6" style="1" customWidth="1"/>
    <col min="1041" max="1041" width="41" style="1" customWidth="1"/>
    <col min="1042" max="1042" width="12.25" style="1" customWidth="1"/>
    <col min="1043" max="1043" width="11" style="1" customWidth="1"/>
    <col min="1044" max="1047" width="11.75" style="1" customWidth="1"/>
    <col min="1048" max="1048" width="13.25" style="1" customWidth="1"/>
    <col min="1049" max="1049" width="11" style="1" customWidth="1"/>
    <col min="1050" max="1050" width="11.375" style="1" customWidth="1"/>
    <col min="1051" max="1056" width="10.125" style="1" customWidth="1"/>
    <col min="1057" max="1057" width="13.375" style="1" customWidth="1"/>
    <col min="1058" max="1295" width="8.75" style="1"/>
    <col min="1296" max="1296" width="6" style="1" customWidth="1"/>
    <col min="1297" max="1297" width="41" style="1" customWidth="1"/>
    <col min="1298" max="1298" width="12.25" style="1" customWidth="1"/>
    <col min="1299" max="1299" width="11" style="1" customWidth="1"/>
    <col min="1300" max="1303" width="11.75" style="1" customWidth="1"/>
    <col min="1304" max="1304" width="13.25" style="1" customWidth="1"/>
    <col min="1305" max="1305" width="11" style="1" customWidth="1"/>
    <col min="1306" max="1306" width="11.375" style="1" customWidth="1"/>
    <col min="1307" max="1312" width="10.125" style="1" customWidth="1"/>
    <col min="1313" max="1313" width="13.375" style="1" customWidth="1"/>
    <col min="1314" max="1551" width="8.75" style="1"/>
    <col min="1552" max="1552" width="6" style="1" customWidth="1"/>
    <col min="1553" max="1553" width="41" style="1" customWidth="1"/>
    <col min="1554" max="1554" width="12.25" style="1" customWidth="1"/>
    <col min="1555" max="1555" width="11" style="1" customWidth="1"/>
    <col min="1556" max="1559" width="11.75" style="1" customWidth="1"/>
    <col min="1560" max="1560" width="13.25" style="1" customWidth="1"/>
    <col min="1561" max="1561" width="11" style="1" customWidth="1"/>
    <col min="1562" max="1562" width="11.375" style="1" customWidth="1"/>
    <col min="1563" max="1568" width="10.125" style="1" customWidth="1"/>
    <col min="1569" max="1569" width="13.375" style="1" customWidth="1"/>
    <col min="1570" max="1807" width="8.75" style="1"/>
    <col min="1808" max="1808" width="6" style="1" customWidth="1"/>
    <col min="1809" max="1809" width="41" style="1" customWidth="1"/>
    <col min="1810" max="1810" width="12.25" style="1" customWidth="1"/>
    <col min="1811" max="1811" width="11" style="1" customWidth="1"/>
    <col min="1812" max="1815" width="11.75" style="1" customWidth="1"/>
    <col min="1816" max="1816" width="13.25" style="1" customWidth="1"/>
    <col min="1817" max="1817" width="11" style="1" customWidth="1"/>
    <col min="1818" max="1818" width="11.375" style="1" customWidth="1"/>
    <col min="1819" max="1824" width="10.125" style="1" customWidth="1"/>
    <col min="1825" max="1825" width="13.375" style="1" customWidth="1"/>
    <col min="1826" max="2063" width="8.75" style="1"/>
    <col min="2064" max="2064" width="6" style="1" customWidth="1"/>
    <col min="2065" max="2065" width="41" style="1" customWidth="1"/>
    <col min="2066" max="2066" width="12.25" style="1" customWidth="1"/>
    <col min="2067" max="2067" width="11" style="1" customWidth="1"/>
    <col min="2068" max="2071" width="11.75" style="1" customWidth="1"/>
    <col min="2072" max="2072" width="13.25" style="1" customWidth="1"/>
    <col min="2073" max="2073" width="11" style="1" customWidth="1"/>
    <col min="2074" max="2074" width="11.375" style="1" customWidth="1"/>
    <col min="2075" max="2080" width="10.125" style="1" customWidth="1"/>
    <col min="2081" max="2081" width="13.375" style="1" customWidth="1"/>
    <col min="2082" max="2319" width="8.75" style="1"/>
    <col min="2320" max="2320" width="6" style="1" customWidth="1"/>
    <col min="2321" max="2321" width="41" style="1" customWidth="1"/>
    <col min="2322" max="2322" width="12.25" style="1" customWidth="1"/>
    <col min="2323" max="2323" width="11" style="1" customWidth="1"/>
    <col min="2324" max="2327" width="11.75" style="1" customWidth="1"/>
    <col min="2328" max="2328" width="13.25" style="1" customWidth="1"/>
    <col min="2329" max="2329" width="11" style="1" customWidth="1"/>
    <col min="2330" max="2330" width="11.375" style="1" customWidth="1"/>
    <col min="2331" max="2336" width="10.125" style="1" customWidth="1"/>
    <col min="2337" max="2337" width="13.375" style="1" customWidth="1"/>
    <col min="2338" max="2575" width="8.75" style="1"/>
    <col min="2576" max="2576" width="6" style="1" customWidth="1"/>
    <col min="2577" max="2577" width="41" style="1" customWidth="1"/>
    <col min="2578" max="2578" width="12.25" style="1" customWidth="1"/>
    <col min="2579" max="2579" width="11" style="1" customWidth="1"/>
    <col min="2580" max="2583" width="11.75" style="1" customWidth="1"/>
    <col min="2584" max="2584" width="13.25" style="1" customWidth="1"/>
    <col min="2585" max="2585" width="11" style="1" customWidth="1"/>
    <col min="2586" max="2586" width="11.375" style="1" customWidth="1"/>
    <col min="2587" max="2592" width="10.125" style="1" customWidth="1"/>
    <col min="2593" max="2593" width="13.375" style="1" customWidth="1"/>
    <col min="2594" max="2831" width="8.75" style="1"/>
    <col min="2832" max="2832" width="6" style="1" customWidth="1"/>
    <col min="2833" max="2833" width="41" style="1" customWidth="1"/>
    <col min="2834" max="2834" width="12.25" style="1" customWidth="1"/>
    <col min="2835" max="2835" width="11" style="1" customWidth="1"/>
    <col min="2836" max="2839" width="11.75" style="1" customWidth="1"/>
    <col min="2840" max="2840" width="13.25" style="1" customWidth="1"/>
    <col min="2841" max="2841" width="11" style="1" customWidth="1"/>
    <col min="2842" max="2842" width="11.375" style="1" customWidth="1"/>
    <col min="2843" max="2848" width="10.125" style="1" customWidth="1"/>
    <col min="2849" max="2849" width="13.375" style="1" customWidth="1"/>
    <col min="2850" max="3087" width="8.75" style="1"/>
    <col min="3088" max="3088" width="6" style="1" customWidth="1"/>
    <col min="3089" max="3089" width="41" style="1" customWidth="1"/>
    <col min="3090" max="3090" width="12.25" style="1" customWidth="1"/>
    <col min="3091" max="3091" width="11" style="1" customWidth="1"/>
    <col min="3092" max="3095" width="11.75" style="1" customWidth="1"/>
    <col min="3096" max="3096" width="13.25" style="1" customWidth="1"/>
    <col min="3097" max="3097" width="11" style="1" customWidth="1"/>
    <col min="3098" max="3098" width="11.375" style="1" customWidth="1"/>
    <col min="3099" max="3104" width="10.125" style="1" customWidth="1"/>
    <col min="3105" max="3105" width="13.375" style="1" customWidth="1"/>
    <col min="3106" max="3343" width="8.75" style="1"/>
    <col min="3344" max="3344" width="6" style="1" customWidth="1"/>
    <col min="3345" max="3345" width="41" style="1" customWidth="1"/>
    <col min="3346" max="3346" width="12.25" style="1" customWidth="1"/>
    <col min="3347" max="3347" width="11" style="1" customWidth="1"/>
    <col min="3348" max="3351" width="11.75" style="1" customWidth="1"/>
    <col min="3352" max="3352" width="13.25" style="1" customWidth="1"/>
    <col min="3353" max="3353" width="11" style="1" customWidth="1"/>
    <col min="3354" max="3354" width="11.375" style="1" customWidth="1"/>
    <col min="3355" max="3360" width="10.125" style="1" customWidth="1"/>
    <col min="3361" max="3361" width="13.375" style="1" customWidth="1"/>
    <col min="3362" max="3599" width="8.75" style="1"/>
    <col min="3600" max="3600" width="6" style="1" customWidth="1"/>
    <col min="3601" max="3601" width="41" style="1" customWidth="1"/>
    <col min="3602" max="3602" width="12.25" style="1" customWidth="1"/>
    <col min="3603" max="3603" width="11" style="1" customWidth="1"/>
    <col min="3604" max="3607" width="11.75" style="1" customWidth="1"/>
    <col min="3608" max="3608" width="13.25" style="1" customWidth="1"/>
    <col min="3609" max="3609" width="11" style="1" customWidth="1"/>
    <col min="3610" max="3610" width="11.375" style="1" customWidth="1"/>
    <col min="3611" max="3616" width="10.125" style="1" customWidth="1"/>
    <col min="3617" max="3617" width="13.375" style="1" customWidth="1"/>
    <col min="3618" max="3855" width="8.75" style="1"/>
    <col min="3856" max="3856" width="6" style="1" customWidth="1"/>
    <col min="3857" max="3857" width="41" style="1" customWidth="1"/>
    <col min="3858" max="3858" width="12.25" style="1" customWidth="1"/>
    <col min="3859" max="3859" width="11" style="1" customWidth="1"/>
    <col min="3860" max="3863" width="11.75" style="1" customWidth="1"/>
    <col min="3864" max="3864" width="13.25" style="1" customWidth="1"/>
    <col min="3865" max="3865" width="11" style="1" customWidth="1"/>
    <col min="3866" max="3866" width="11.375" style="1" customWidth="1"/>
    <col min="3867" max="3872" width="10.125" style="1" customWidth="1"/>
    <col min="3873" max="3873" width="13.375" style="1" customWidth="1"/>
    <col min="3874" max="4111" width="8.75" style="1"/>
    <col min="4112" max="4112" width="6" style="1" customWidth="1"/>
    <col min="4113" max="4113" width="41" style="1" customWidth="1"/>
    <col min="4114" max="4114" width="12.25" style="1" customWidth="1"/>
    <col min="4115" max="4115" width="11" style="1" customWidth="1"/>
    <col min="4116" max="4119" width="11.75" style="1" customWidth="1"/>
    <col min="4120" max="4120" width="13.25" style="1" customWidth="1"/>
    <col min="4121" max="4121" width="11" style="1" customWidth="1"/>
    <col min="4122" max="4122" width="11.375" style="1" customWidth="1"/>
    <col min="4123" max="4128" width="10.125" style="1" customWidth="1"/>
    <col min="4129" max="4129" width="13.375" style="1" customWidth="1"/>
    <col min="4130" max="4367" width="8.75" style="1"/>
    <col min="4368" max="4368" width="6" style="1" customWidth="1"/>
    <col min="4369" max="4369" width="41" style="1" customWidth="1"/>
    <col min="4370" max="4370" width="12.25" style="1" customWidth="1"/>
    <col min="4371" max="4371" width="11" style="1" customWidth="1"/>
    <col min="4372" max="4375" width="11.75" style="1" customWidth="1"/>
    <col min="4376" max="4376" width="13.25" style="1" customWidth="1"/>
    <col min="4377" max="4377" width="11" style="1" customWidth="1"/>
    <col min="4378" max="4378" width="11.375" style="1" customWidth="1"/>
    <col min="4379" max="4384" width="10.125" style="1" customWidth="1"/>
    <col min="4385" max="4385" width="13.375" style="1" customWidth="1"/>
    <col min="4386" max="4623" width="8.75" style="1"/>
    <col min="4624" max="4624" width="6" style="1" customWidth="1"/>
    <col min="4625" max="4625" width="41" style="1" customWidth="1"/>
    <col min="4626" max="4626" width="12.25" style="1" customWidth="1"/>
    <col min="4627" max="4627" width="11" style="1" customWidth="1"/>
    <col min="4628" max="4631" width="11.75" style="1" customWidth="1"/>
    <col min="4632" max="4632" width="13.25" style="1" customWidth="1"/>
    <col min="4633" max="4633" width="11" style="1" customWidth="1"/>
    <col min="4634" max="4634" width="11.375" style="1" customWidth="1"/>
    <col min="4635" max="4640" width="10.125" style="1" customWidth="1"/>
    <col min="4641" max="4641" width="13.375" style="1" customWidth="1"/>
    <col min="4642" max="4879" width="8.75" style="1"/>
    <col min="4880" max="4880" width="6" style="1" customWidth="1"/>
    <col min="4881" max="4881" width="41" style="1" customWidth="1"/>
    <col min="4882" max="4882" width="12.25" style="1" customWidth="1"/>
    <col min="4883" max="4883" width="11" style="1" customWidth="1"/>
    <col min="4884" max="4887" width="11.75" style="1" customWidth="1"/>
    <col min="4888" max="4888" width="13.25" style="1" customWidth="1"/>
    <col min="4889" max="4889" width="11" style="1" customWidth="1"/>
    <col min="4890" max="4890" width="11.375" style="1" customWidth="1"/>
    <col min="4891" max="4896" width="10.125" style="1" customWidth="1"/>
    <col min="4897" max="4897" width="13.375" style="1" customWidth="1"/>
    <col min="4898" max="5135" width="8.75" style="1"/>
    <col min="5136" max="5136" width="6" style="1" customWidth="1"/>
    <col min="5137" max="5137" width="41" style="1" customWidth="1"/>
    <col min="5138" max="5138" width="12.25" style="1" customWidth="1"/>
    <col min="5139" max="5139" width="11" style="1" customWidth="1"/>
    <col min="5140" max="5143" width="11.75" style="1" customWidth="1"/>
    <col min="5144" max="5144" width="13.25" style="1" customWidth="1"/>
    <col min="5145" max="5145" width="11" style="1" customWidth="1"/>
    <col min="5146" max="5146" width="11.375" style="1" customWidth="1"/>
    <col min="5147" max="5152" width="10.125" style="1" customWidth="1"/>
    <col min="5153" max="5153" width="13.375" style="1" customWidth="1"/>
    <col min="5154" max="5391" width="8.75" style="1"/>
    <col min="5392" max="5392" width="6" style="1" customWidth="1"/>
    <col min="5393" max="5393" width="41" style="1" customWidth="1"/>
    <col min="5394" max="5394" width="12.25" style="1" customWidth="1"/>
    <col min="5395" max="5395" width="11" style="1" customWidth="1"/>
    <col min="5396" max="5399" width="11.75" style="1" customWidth="1"/>
    <col min="5400" max="5400" width="13.25" style="1" customWidth="1"/>
    <col min="5401" max="5401" width="11" style="1" customWidth="1"/>
    <col min="5402" max="5402" width="11.375" style="1" customWidth="1"/>
    <col min="5403" max="5408" width="10.125" style="1" customWidth="1"/>
    <col min="5409" max="5409" width="13.375" style="1" customWidth="1"/>
    <col min="5410" max="5647" width="8.75" style="1"/>
    <col min="5648" max="5648" width="6" style="1" customWidth="1"/>
    <col min="5649" max="5649" width="41" style="1" customWidth="1"/>
    <col min="5650" max="5650" width="12.25" style="1" customWidth="1"/>
    <col min="5651" max="5651" width="11" style="1" customWidth="1"/>
    <col min="5652" max="5655" width="11.75" style="1" customWidth="1"/>
    <col min="5656" max="5656" width="13.25" style="1" customWidth="1"/>
    <col min="5657" max="5657" width="11" style="1" customWidth="1"/>
    <col min="5658" max="5658" width="11.375" style="1" customWidth="1"/>
    <col min="5659" max="5664" width="10.125" style="1" customWidth="1"/>
    <col min="5665" max="5665" width="13.375" style="1" customWidth="1"/>
    <col min="5666" max="5903" width="8.75" style="1"/>
    <col min="5904" max="5904" width="6" style="1" customWidth="1"/>
    <col min="5905" max="5905" width="41" style="1" customWidth="1"/>
    <col min="5906" max="5906" width="12.25" style="1" customWidth="1"/>
    <col min="5907" max="5907" width="11" style="1" customWidth="1"/>
    <col min="5908" max="5911" width="11.75" style="1" customWidth="1"/>
    <col min="5912" max="5912" width="13.25" style="1" customWidth="1"/>
    <col min="5913" max="5913" width="11" style="1" customWidth="1"/>
    <col min="5914" max="5914" width="11.375" style="1" customWidth="1"/>
    <col min="5915" max="5920" width="10.125" style="1" customWidth="1"/>
    <col min="5921" max="5921" width="13.375" style="1" customWidth="1"/>
    <col min="5922" max="6159" width="8.75" style="1"/>
    <col min="6160" max="6160" width="6" style="1" customWidth="1"/>
    <col min="6161" max="6161" width="41" style="1" customWidth="1"/>
    <col min="6162" max="6162" width="12.25" style="1" customWidth="1"/>
    <col min="6163" max="6163" width="11" style="1" customWidth="1"/>
    <col min="6164" max="6167" width="11.75" style="1" customWidth="1"/>
    <col min="6168" max="6168" width="13.25" style="1" customWidth="1"/>
    <col min="6169" max="6169" width="11" style="1" customWidth="1"/>
    <col min="6170" max="6170" width="11.375" style="1" customWidth="1"/>
    <col min="6171" max="6176" width="10.125" style="1" customWidth="1"/>
    <col min="6177" max="6177" width="13.375" style="1" customWidth="1"/>
    <col min="6178" max="6415" width="8.75" style="1"/>
    <col min="6416" max="6416" width="6" style="1" customWidth="1"/>
    <col min="6417" max="6417" width="41" style="1" customWidth="1"/>
    <col min="6418" max="6418" width="12.25" style="1" customWidth="1"/>
    <col min="6419" max="6419" width="11" style="1" customWidth="1"/>
    <col min="6420" max="6423" width="11.75" style="1" customWidth="1"/>
    <col min="6424" max="6424" width="13.25" style="1" customWidth="1"/>
    <col min="6425" max="6425" width="11" style="1" customWidth="1"/>
    <col min="6426" max="6426" width="11.375" style="1" customWidth="1"/>
    <col min="6427" max="6432" width="10.125" style="1" customWidth="1"/>
    <col min="6433" max="6433" width="13.375" style="1" customWidth="1"/>
    <col min="6434" max="6671" width="8.75" style="1"/>
    <col min="6672" max="6672" width="6" style="1" customWidth="1"/>
    <col min="6673" max="6673" width="41" style="1" customWidth="1"/>
    <col min="6674" max="6674" width="12.25" style="1" customWidth="1"/>
    <col min="6675" max="6675" width="11" style="1" customWidth="1"/>
    <col min="6676" max="6679" width="11.75" style="1" customWidth="1"/>
    <col min="6680" max="6680" width="13.25" style="1" customWidth="1"/>
    <col min="6681" max="6681" width="11" style="1" customWidth="1"/>
    <col min="6682" max="6682" width="11.375" style="1" customWidth="1"/>
    <col min="6683" max="6688" width="10.125" style="1" customWidth="1"/>
    <col min="6689" max="6689" width="13.375" style="1" customWidth="1"/>
    <col min="6690" max="6927" width="8.75" style="1"/>
    <col min="6928" max="6928" width="6" style="1" customWidth="1"/>
    <col min="6929" max="6929" width="41" style="1" customWidth="1"/>
    <col min="6930" max="6930" width="12.25" style="1" customWidth="1"/>
    <col min="6931" max="6931" width="11" style="1" customWidth="1"/>
    <col min="6932" max="6935" width="11.75" style="1" customWidth="1"/>
    <col min="6936" max="6936" width="13.25" style="1" customWidth="1"/>
    <col min="6937" max="6937" width="11" style="1" customWidth="1"/>
    <col min="6938" max="6938" width="11.375" style="1" customWidth="1"/>
    <col min="6939" max="6944" width="10.125" style="1" customWidth="1"/>
    <col min="6945" max="6945" width="13.375" style="1" customWidth="1"/>
    <col min="6946" max="7183" width="8.75" style="1"/>
    <col min="7184" max="7184" width="6" style="1" customWidth="1"/>
    <col min="7185" max="7185" width="41" style="1" customWidth="1"/>
    <col min="7186" max="7186" width="12.25" style="1" customWidth="1"/>
    <col min="7187" max="7187" width="11" style="1" customWidth="1"/>
    <col min="7188" max="7191" width="11.75" style="1" customWidth="1"/>
    <col min="7192" max="7192" width="13.25" style="1" customWidth="1"/>
    <col min="7193" max="7193" width="11" style="1" customWidth="1"/>
    <col min="7194" max="7194" width="11.375" style="1" customWidth="1"/>
    <col min="7195" max="7200" width="10.125" style="1" customWidth="1"/>
    <col min="7201" max="7201" width="13.375" style="1" customWidth="1"/>
    <col min="7202" max="7439" width="8.75" style="1"/>
    <col min="7440" max="7440" width="6" style="1" customWidth="1"/>
    <col min="7441" max="7441" width="41" style="1" customWidth="1"/>
    <col min="7442" max="7442" width="12.25" style="1" customWidth="1"/>
    <col min="7443" max="7443" width="11" style="1" customWidth="1"/>
    <col min="7444" max="7447" width="11.75" style="1" customWidth="1"/>
    <col min="7448" max="7448" width="13.25" style="1" customWidth="1"/>
    <col min="7449" max="7449" width="11" style="1" customWidth="1"/>
    <col min="7450" max="7450" width="11.375" style="1" customWidth="1"/>
    <col min="7451" max="7456" width="10.125" style="1" customWidth="1"/>
    <col min="7457" max="7457" width="13.375" style="1" customWidth="1"/>
    <col min="7458" max="7695" width="8.75" style="1"/>
    <col min="7696" max="7696" width="6" style="1" customWidth="1"/>
    <col min="7697" max="7697" width="41" style="1" customWidth="1"/>
    <col min="7698" max="7698" width="12.25" style="1" customWidth="1"/>
    <col min="7699" max="7699" width="11" style="1" customWidth="1"/>
    <col min="7700" max="7703" width="11.75" style="1" customWidth="1"/>
    <col min="7704" max="7704" width="13.25" style="1" customWidth="1"/>
    <col min="7705" max="7705" width="11" style="1" customWidth="1"/>
    <col min="7706" max="7706" width="11.375" style="1" customWidth="1"/>
    <col min="7707" max="7712" width="10.125" style="1" customWidth="1"/>
    <col min="7713" max="7713" width="13.375" style="1" customWidth="1"/>
    <col min="7714" max="7951" width="8.75" style="1"/>
    <col min="7952" max="7952" width="6" style="1" customWidth="1"/>
    <col min="7953" max="7953" width="41" style="1" customWidth="1"/>
    <col min="7954" max="7954" width="12.25" style="1" customWidth="1"/>
    <col min="7955" max="7955" width="11" style="1" customWidth="1"/>
    <col min="7956" max="7959" width="11.75" style="1" customWidth="1"/>
    <col min="7960" max="7960" width="13.25" style="1" customWidth="1"/>
    <col min="7961" max="7961" width="11" style="1" customWidth="1"/>
    <col min="7962" max="7962" width="11.375" style="1" customWidth="1"/>
    <col min="7963" max="7968" width="10.125" style="1" customWidth="1"/>
    <col min="7969" max="7969" width="13.375" style="1" customWidth="1"/>
    <col min="7970" max="8207" width="8.75" style="1"/>
    <col min="8208" max="8208" width="6" style="1" customWidth="1"/>
    <col min="8209" max="8209" width="41" style="1" customWidth="1"/>
    <col min="8210" max="8210" width="12.25" style="1" customWidth="1"/>
    <col min="8211" max="8211" width="11" style="1" customWidth="1"/>
    <col min="8212" max="8215" width="11.75" style="1" customWidth="1"/>
    <col min="8216" max="8216" width="13.25" style="1" customWidth="1"/>
    <col min="8217" max="8217" width="11" style="1" customWidth="1"/>
    <col min="8218" max="8218" width="11.375" style="1" customWidth="1"/>
    <col min="8219" max="8224" width="10.125" style="1" customWidth="1"/>
    <col min="8225" max="8225" width="13.375" style="1" customWidth="1"/>
    <col min="8226" max="8463" width="8.75" style="1"/>
    <col min="8464" max="8464" width="6" style="1" customWidth="1"/>
    <col min="8465" max="8465" width="41" style="1" customWidth="1"/>
    <col min="8466" max="8466" width="12.25" style="1" customWidth="1"/>
    <col min="8467" max="8467" width="11" style="1" customWidth="1"/>
    <col min="8468" max="8471" width="11.75" style="1" customWidth="1"/>
    <col min="8472" max="8472" width="13.25" style="1" customWidth="1"/>
    <col min="8473" max="8473" width="11" style="1" customWidth="1"/>
    <col min="8474" max="8474" width="11.375" style="1" customWidth="1"/>
    <col min="8475" max="8480" width="10.125" style="1" customWidth="1"/>
    <col min="8481" max="8481" width="13.375" style="1" customWidth="1"/>
    <col min="8482" max="8719" width="8.75" style="1"/>
    <col min="8720" max="8720" width="6" style="1" customWidth="1"/>
    <col min="8721" max="8721" width="41" style="1" customWidth="1"/>
    <col min="8722" max="8722" width="12.25" style="1" customWidth="1"/>
    <col min="8723" max="8723" width="11" style="1" customWidth="1"/>
    <col min="8724" max="8727" width="11.75" style="1" customWidth="1"/>
    <col min="8728" max="8728" width="13.25" style="1" customWidth="1"/>
    <col min="8729" max="8729" width="11" style="1" customWidth="1"/>
    <col min="8730" max="8730" width="11.375" style="1" customWidth="1"/>
    <col min="8731" max="8736" width="10.125" style="1" customWidth="1"/>
    <col min="8737" max="8737" width="13.375" style="1" customWidth="1"/>
    <col min="8738" max="8975" width="8.75" style="1"/>
    <col min="8976" max="8976" width="6" style="1" customWidth="1"/>
    <col min="8977" max="8977" width="41" style="1" customWidth="1"/>
    <col min="8978" max="8978" width="12.25" style="1" customWidth="1"/>
    <col min="8979" max="8979" width="11" style="1" customWidth="1"/>
    <col min="8980" max="8983" width="11.75" style="1" customWidth="1"/>
    <col min="8984" max="8984" width="13.25" style="1" customWidth="1"/>
    <col min="8985" max="8985" width="11" style="1" customWidth="1"/>
    <col min="8986" max="8986" width="11.375" style="1" customWidth="1"/>
    <col min="8987" max="8992" width="10.125" style="1" customWidth="1"/>
    <col min="8993" max="8993" width="13.375" style="1" customWidth="1"/>
    <col min="8994" max="9231" width="8.75" style="1"/>
    <col min="9232" max="9232" width="6" style="1" customWidth="1"/>
    <col min="9233" max="9233" width="41" style="1" customWidth="1"/>
    <col min="9234" max="9234" width="12.25" style="1" customWidth="1"/>
    <col min="9235" max="9235" width="11" style="1" customWidth="1"/>
    <col min="9236" max="9239" width="11.75" style="1" customWidth="1"/>
    <col min="9240" max="9240" width="13.25" style="1" customWidth="1"/>
    <col min="9241" max="9241" width="11" style="1" customWidth="1"/>
    <col min="9242" max="9242" width="11.375" style="1" customWidth="1"/>
    <col min="9243" max="9248" width="10.125" style="1" customWidth="1"/>
    <col min="9249" max="9249" width="13.375" style="1" customWidth="1"/>
    <col min="9250" max="9487" width="8.75" style="1"/>
    <col min="9488" max="9488" width="6" style="1" customWidth="1"/>
    <col min="9489" max="9489" width="41" style="1" customWidth="1"/>
    <col min="9490" max="9490" width="12.25" style="1" customWidth="1"/>
    <col min="9491" max="9491" width="11" style="1" customWidth="1"/>
    <col min="9492" max="9495" width="11.75" style="1" customWidth="1"/>
    <col min="9496" max="9496" width="13.25" style="1" customWidth="1"/>
    <col min="9497" max="9497" width="11" style="1" customWidth="1"/>
    <col min="9498" max="9498" width="11.375" style="1" customWidth="1"/>
    <col min="9499" max="9504" width="10.125" style="1" customWidth="1"/>
    <col min="9505" max="9505" width="13.375" style="1" customWidth="1"/>
    <col min="9506" max="9743" width="8.75" style="1"/>
    <col min="9744" max="9744" width="6" style="1" customWidth="1"/>
    <col min="9745" max="9745" width="41" style="1" customWidth="1"/>
    <col min="9746" max="9746" width="12.25" style="1" customWidth="1"/>
    <col min="9747" max="9747" width="11" style="1" customWidth="1"/>
    <col min="9748" max="9751" width="11.75" style="1" customWidth="1"/>
    <col min="9752" max="9752" width="13.25" style="1" customWidth="1"/>
    <col min="9753" max="9753" width="11" style="1" customWidth="1"/>
    <col min="9754" max="9754" width="11.375" style="1" customWidth="1"/>
    <col min="9755" max="9760" width="10.125" style="1" customWidth="1"/>
    <col min="9761" max="9761" width="13.375" style="1" customWidth="1"/>
    <col min="9762" max="9999" width="8.75" style="1"/>
    <col min="10000" max="10000" width="6" style="1" customWidth="1"/>
    <col min="10001" max="10001" width="41" style="1" customWidth="1"/>
    <col min="10002" max="10002" width="12.25" style="1" customWidth="1"/>
    <col min="10003" max="10003" width="11" style="1" customWidth="1"/>
    <col min="10004" max="10007" width="11.75" style="1" customWidth="1"/>
    <col min="10008" max="10008" width="13.25" style="1" customWidth="1"/>
    <col min="10009" max="10009" width="11" style="1" customWidth="1"/>
    <col min="10010" max="10010" width="11.375" style="1" customWidth="1"/>
    <col min="10011" max="10016" width="10.125" style="1" customWidth="1"/>
    <col min="10017" max="10017" width="13.375" style="1" customWidth="1"/>
    <col min="10018" max="10255" width="8.75" style="1"/>
    <col min="10256" max="10256" width="6" style="1" customWidth="1"/>
    <col min="10257" max="10257" width="41" style="1" customWidth="1"/>
    <col min="10258" max="10258" width="12.25" style="1" customWidth="1"/>
    <col min="10259" max="10259" width="11" style="1" customWidth="1"/>
    <col min="10260" max="10263" width="11.75" style="1" customWidth="1"/>
    <col min="10264" max="10264" width="13.25" style="1" customWidth="1"/>
    <col min="10265" max="10265" width="11" style="1" customWidth="1"/>
    <col min="10266" max="10266" width="11.375" style="1" customWidth="1"/>
    <col min="10267" max="10272" width="10.125" style="1" customWidth="1"/>
    <col min="10273" max="10273" width="13.375" style="1" customWidth="1"/>
    <col min="10274" max="10511" width="8.75" style="1"/>
    <col min="10512" max="10512" width="6" style="1" customWidth="1"/>
    <col min="10513" max="10513" width="41" style="1" customWidth="1"/>
    <col min="10514" max="10514" width="12.25" style="1" customWidth="1"/>
    <col min="10515" max="10515" width="11" style="1" customWidth="1"/>
    <col min="10516" max="10519" width="11.75" style="1" customWidth="1"/>
    <col min="10520" max="10520" width="13.25" style="1" customWidth="1"/>
    <col min="10521" max="10521" width="11" style="1" customWidth="1"/>
    <col min="10522" max="10522" width="11.375" style="1" customWidth="1"/>
    <col min="10523" max="10528" width="10.125" style="1" customWidth="1"/>
    <col min="10529" max="10529" width="13.375" style="1" customWidth="1"/>
    <col min="10530" max="10767" width="8.75" style="1"/>
    <col min="10768" max="10768" width="6" style="1" customWidth="1"/>
    <col min="10769" max="10769" width="41" style="1" customWidth="1"/>
    <col min="10770" max="10770" width="12.25" style="1" customWidth="1"/>
    <col min="10771" max="10771" width="11" style="1" customWidth="1"/>
    <col min="10772" max="10775" width="11.75" style="1" customWidth="1"/>
    <col min="10776" max="10776" width="13.25" style="1" customWidth="1"/>
    <col min="10777" max="10777" width="11" style="1" customWidth="1"/>
    <col min="10778" max="10778" width="11.375" style="1" customWidth="1"/>
    <col min="10779" max="10784" width="10.125" style="1" customWidth="1"/>
    <col min="10785" max="10785" width="13.375" style="1" customWidth="1"/>
    <col min="10786" max="11023" width="8.75" style="1"/>
    <col min="11024" max="11024" width="6" style="1" customWidth="1"/>
    <col min="11025" max="11025" width="41" style="1" customWidth="1"/>
    <col min="11026" max="11026" width="12.25" style="1" customWidth="1"/>
    <col min="11027" max="11027" width="11" style="1" customWidth="1"/>
    <col min="11028" max="11031" width="11.75" style="1" customWidth="1"/>
    <col min="11032" max="11032" width="13.25" style="1" customWidth="1"/>
    <col min="11033" max="11033" width="11" style="1" customWidth="1"/>
    <col min="11034" max="11034" width="11.375" style="1" customWidth="1"/>
    <col min="11035" max="11040" width="10.125" style="1" customWidth="1"/>
    <col min="11041" max="11041" width="13.375" style="1" customWidth="1"/>
    <col min="11042" max="11279" width="8.75" style="1"/>
    <col min="11280" max="11280" width="6" style="1" customWidth="1"/>
    <col min="11281" max="11281" width="41" style="1" customWidth="1"/>
    <col min="11282" max="11282" width="12.25" style="1" customWidth="1"/>
    <col min="11283" max="11283" width="11" style="1" customWidth="1"/>
    <col min="11284" max="11287" width="11.75" style="1" customWidth="1"/>
    <col min="11288" max="11288" width="13.25" style="1" customWidth="1"/>
    <col min="11289" max="11289" width="11" style="1" customWidth="1"/>
    <col min="11290" max="11290" width="11.375" style="1" customWidth="1"/>
    <col min="11291" max="11296" width="10.125" style="1" customWidth="1"/>
    <col min="11297" max="11297" width="13.375" style="1" customWidth="1"/>
    <col min="11298" max="11535" width="8.75" style="1"/>
    <col min="11536" max="11536" width="6" style="1" customWidth="1"/>
    <col min="11537" max="11537" width="41" style="1" customWidth="1"/>
    <col min="11538" max="11538" width="12.25" style="1" customWidth="1"/>
    <col min="11539" max="11539" width="11" style="1" customWidth="1"/>
    <col min="11540" max="11543" width="11.75" style="1" customWidth="1"/>
    <col min="11544" max="11544" width="13.25" style="1" customWidth="1"/>
    <col min="11545" max="11545" width="11" style="1" customWidth="1"/>
    <col min="11546" max="11546" width="11.375" style="1" customWidth="1"/>
    <col min="11547" max="11552" width="10.125" style="1" customWidth="1"/>
    <col min="11553" max="11553" width="13.375" style="1" customWidth="1"/>
    <col min="11554" max="11791" width="8.75" style="1"/>
    <col min="11792" max="11792" width="6" style="1" customWidth="1"/>
    <col min="11793" max="11793" width="41" style="1" customWidth="1"/>
    <col min="11794" max="11794" width="12.25" style="1" customWidth="1"/>
    <col min="11795" max="11795" width="11" style="1" customWidth="1"/>
    <col min="11796" max="11799" width="11.75" style="1" customWidth="1"/>
    <col min="11800" max="11800" width="13.25" style="1" customWidth="1"/>
    <col min="11801" max="11801" width="11" style="1" customWidth="1"/>
    <col min="11802" max="11802" width="11.375" style="1" customWidth="1"/>
    <col min="11803" max="11808" width="10.125" style="1" customWidth="1"/>
    <col min="11809" max="11809" width="13.375" style="1" customWidth="1"/>
    <col min="11810" max="12047" width="8.75" style="1"/>
    <col min="12048" max="12048" width="6" style="1" customWidth="1"/>
    <col min="12049" max="12049" width="41" style="1" customWidth="1"/>
    <col min="12050" max="12050" width="12.25" style="1" customWidth="1"/>
    <col min="12051" max="12051" width="11" style="1" customWidth="1"/>
    <col min="12052" max="12055" width="11.75" style="1" customWidth="1"/>
    <col min="12056" max="12056" width="13.25" style="1" customWidth="1"/>
    <col min="12057" max="12057" width="11" style="1" customWidth="1"/>
    <col min="12058" max="12058" width="11.375" style="1" customWidth="1"/>
    <col min="12059" max="12064" width="10.125" style="1" customWidth="1"/>
    <col min="12065" max="12065" width="13.375" style="1" customWidth="1"/>
    <col min="12066" max="12303" width="8.75" style="1"/>
    <col min="12304" max="12304" width="6" style="1" customWidth="1"/>
    <col min="12305" max="12305" width="41" style="1" customWidth="1"/>
    <col min="12306" max="12306" width="12.25" style="1" customWidth="1"/>
    <col min="12307" max="12307" width="11" style="1" customWidth="1"/>
    <col min="12308" max="12311" width="11.75" style="1" customWidth="1"/>
    <col min="12312" max="12312" width="13.25" style="1" customWidth="1"/>
    <col min="12313" max="12313" width="11" style="1" customWidth="1"/>
    <col min="12314" max="12314" width="11.375" style="1" customWidth="1"/>
    <col min="12315" max="12320" width="10.125" style="1" customWidth="1"/>
    <col min="12321" max="12321" width="13.375" style="1" customWidth="1"/>
    <col min="12322" max="12559" width="8.75" style="1"/>
    <col min="12560" max="12560" width="6" style="1" customWidth="1"/>
    <col min="12561" max="12561" width="41" style="1" customWidth="1"/>
    <col min="12562" max="12562" width="12.25" style="1" customWidth="1"/>
    <col min="12563" max="12563" width="11" style="1" customWidth="1"/>
    <col min="12564" max="12567" width="11.75" style="1" customWidth="1"/>
    <col min="12568" max="12568" width="13.25" style="1" customWidth="1"/>
    <col min="12569" max="12569" width="11" style="1" customWidth="1"/>
    <col min="12570" max="12570" width="11.375" style="1" customWidth="1"/>
    <col min="12571" max="12576" width="10.125" style="1" customWidth="1"/>
    <col min="12577" max="12577" width="13.375" style="1" customWidth="1"/>
    <col min="12578" max="12815" width="8.75" style="1"/>
    <col min="12816" max="12816" width="6" style="1" customWidth="1"/>
    <col min="12817" max="12817" width="41" style="1" customWidth="1"/>
    <col min="12818" max="12818" width="12.25" style="1" customWidth="1"/>
    <col min="12819" max="12819" width="11" style="1" customWidth="1"/>
    <col min="12820" max="12823" width="11.75" style="1" customWidth="1"/>
    <col min="12824" max="12824" width="13.25" style="1" customWidth="1"/>
    <col min="12825" max="12825" width="11" style="1" customWidth="1"/>
    <col min="12826" max="12826" width="11.375" style="1" customWidth="1"/>
    <col min="12827" max="12832" width="10.125" style="1" customWidth="1"/>
    <col min="12833" max="12833" width="13.375" style="1" customWidth="1"/>
    <col min="12834" max="13071" width="8.75" style="1"/>
    <col min="13072" max="13072" width="6" style="1" customWidth="1"/>
    <col min="13073" max="13073" width="41" style="1" customWidth="1"/>
    <col min="13074" max="13074" width="12.25" style="1" customWidth="1"/>
    <col min="13075" max="13075" width="11" style="1" customWidth="1"/>
    <col min="13076" max="13079" width="11.75" style="1" customWidth="1"/>
    <col min="13080" max="13080" width="13.25" style="1" customWidth="1"/>
    <col min="13081" max="13081" width="11" style="1" customWidth="1"/>
    <col min="13082" max="13082" width="11.375" style="1" customWidth="1"/>
    <col min="13083" max="13088" width="10.125" style="1" customWidth="1"/>
    <col min="13089" max="13089" width="13.375" style="1" customWidth="1"/>
    <col min="13090" max="13327" width="8.75" style="1"/>
    <col min="13328" max="13328" width="6" style="1" customWidth="1"/>
    <col min="13329" max="13329" width="41" style="1" customWidth="1"/>
    <col min="13330" max="13330" width="12.25" style="1" customWidth="1"/>
    <col min="13331" max="13331" width="11" style="1" customWidth="1"/>
    <col min="13332" max="13335" width="11.75" style="1" customWidth="1"/>
    <col min="13336" max="13336" width="13.25" style="1" customWidth="1"/>
    <col min="13337" max="13337" width="11" style="1" customWidth="1"/>
    <col min="13338" max="13338" width="11.375" style="1" customWidth="1"/>
    <col min="13339" max="13344" width="10.125" style="1" customWidth="1"/>
    <col min="13345" max="13345" width="13.375" style="1" customWidth="1"/>
    <col min="13346" max="13583" width="8.75" style="1"/>
    <col min="13584" max="13584" width="6" style="1" customWidth="1"/>
    <col min="13585" max="13585" width="41" style="1" customWidth="1"/>
    <col min="13586" max="13586" width="12.25" style="1" customWidth="1"/>
    <col min="13587" max="13587" width="11" style="1" customWidth="1"/>
    <col min="13588" max="13591" width="11.75" style="1" customWidth="1"/>
    <col min="13592" max="13592" width="13.25" style="1" customWidth="1"/>
    <col min="13593" max="13593" width="11" style="1" customWidth="1"/>
    <col min="13594" max="13594" width="11.375" style="1" customWidth="1"/>
    <col min="13595" max="13600" width="10.125" style="1" customWidth="1"/>
    <col min="13601" max="13601" width="13.375" style="1" customWidth="1"/>
    <col min="13602" max="13839" width="8.75" style="1"/>
    <col min="13840" max="13840" width="6" style="1" customWidth="1"/>
    <col min="13841" max="13841" width="41" style="1" customWidth="1"/>
    <col min="13842" max="13842" width="12.25" style="1" customWidth="1"/>
    <col min="13843" max="13843" width="11" style="1" customWidth="1"/>
    <col min="13844" max="13847" width="11.75" style="1" customWidth="1"/>
    <col min="13848" max="13848" width="13.25" style="1" customWidth="1"/>
    <col min="13849" max="13849" width="11" style="1" customWidth="1"/>
    <col min="13850" max="13850" width="11.375" style="1" customWidth="1"/>
    <col min="13851" max="13856" width="10.125" style="1" customWidth="1"/>
    <col min="13857" max="13857" width="13.375" style="1" customWidth="1"/>
    <col min="13858" max="14095" width="8.75" style="1"/>
    <col min="14096" max="14096" width="6" style="1" customWidth="1"/>
    <col min="14097" max="14097" width="41" style="1" customWidth="1"/>
    <col min="14098" max="14098" width="12.25" style="1" customWidth="1"/>
    <col min="14099" max="14099" width="11" style="1" customWidth="1"/>
    <col min="14100" max="14103" width="11.75" style="1" customWidth="1"/>
    <col min="14104" max="14104" width="13.25" style="1" customWidth="1"/>
    <col min="14105" max="14105" width="11" style="1" customWidth="1"/>
    <col min="14106" max="14106" width="11.375" style="1" customWidth="1"/>
    <col min="14107" max="14112" width="10.125" style="1" customWidth="1"/>
    <col min="14113" max="14113" width="13.375" style="1" customWidth="1"/>
    <col min="14114" max="14351" width="8.75" style="1"/>
    <col min="14352" max="14352" width="6" style="1" customWidth="1"/>
    <col min="14353" max="14353" width="41" style="1" customWidth="1"/>
    <col min="14354" max="14354" width="12.25" style="1" customWidth="1"/>
    <col min="14355" max="14355" width="11" style="1" customWidth="1"/>
    <col min="14356" max="14359" width="11.75" style="1" customWidth="1"/>
    <col min="14360" max="14360" width="13.25" style="1" customWidth="1"/>
    <col min="14361" max="14361" width="11" style="1" customWidth="1"/>
    <col min="14362" max="14362" width="11.375" style="1" customWidth="1"/>
    <col min="14363" max="14368" width="10.125" style="1" customWidth="1"/>
    <col min="14369" max="14369" width="13.375" style="1" customWidth="1"/>
    <col min="14370" max="14607" width="8.75" style="1"/>
    <col min="14608" max="14608" width="6" style="1" customWidth="1"/>
    <col min="14609" max="14609" width="41" style="1" customWidth="1"/>
    <col min="14610" max="14610" width="12.25" style="1" customWidth="1"/>
    <col min="14611" max="14611" width="11" style="1" customWidth="1"/>
    <col min="14612" max="14615" width="11.75" style="1" customWidth="1"/>
    <col min="14616" max="14616" width="13.25" style="1" customWidth="1"/>
    <col min="14617" max="14617" width="11" style="1" customWidth="1"/>
    <col min="14618" max="14618" width="11.375" style="1" customWidth="1"/>
    <col min="14619" max="14624" width="10.125" style="1" customWidth="1"/>
    <col min="14625" max="14625" width="13.375" style="1" customWidth="1"/>
    <col min="14626" max="14863" width="8.75" style="1"/>
    <col min="14864" max="14864" width="6" style="1" customWidth="1"/>
    <col min="14865" max="14865" width="41" style="1" customWidth="1"/>
    <col min="14866" max="14866" width="12.25" style="1" customWidth="1"/>
    <col min="14867" max="14867" width="11" style="1" customWidth="1"/>
    <col min="14868" max="14871" width="11.75" style="1" customWidth="1"/>
    <col min="14872" max="14872" width="13.25" style="1" customWidth="1"/>
    <col min="14873" max="14873" width="11" style="1" customWidth="1"/>
    <col min="14874" max="14874" width="11.375" style="1" customWidth="1"/>
    <col min="14875" max="14880" width="10.125" style="1" customWidth="1"/>
    <col min="14881" max="14881" width="13.375" style="1" customWidth="1"/>
    <col min="14882" max="15119" width="8.75" style="1"/>
    <col min="15120" max="15120" width="6" style="1" customWidth="1"/>
    <col min="15121" max="15121" width="41" style="1" customWidth="1"/>
    <col min="15122" max="15122" width="12.25" style="1" customWidth="1"/>
    <col min="15123" max="15123" width="11" style="1" customWidth="1"/>
    <col min="15124" max="15127" width="11.75" style="1" customWidth="1"/>
    <col min="15128" max="15128" width="13.25" style="1" customWidth="1"/>
    <col min="15129" max="15129" width="11" style="1" customWidth="1"/>
    <col min="15130" max="15130" width="11.375" style="1" customWidth="1"/>
    <col min="15131" max="15136" width="10.125" style="1" customWidth="1"/>
    <col min="15137" max="15137" width="13.375" style="1" customWidth="1"/>
    <col min="15138" max="15375" width="8.75" style="1"/>
    <col min="15376" max="15376" width="6" style="1" customWidth="1"/>
    <col min="15377" max="15377" width="41" style="1" customWidth="1"/>
    <col min="15378" max="15378" width="12.25" style="1" customWidth="1"/>
    <col min="15379" max="15379" width="11" style="1" customWidth="1"/>
    <col min="15380" max="15383" width="11.75" style="1" customWidth="1"/>
    <col min="15384" max="15384" width="13.25" style="1" customWidth="1"/>
    <col min="15385" max="15385" width="11" style="1" customWidth="1"/>
    <col min="15386" max="15386" width="11.375" style="1" customWidth="1"/>
    <col min="15387" max="15392" width="10.125" style="1" customWidth="1"/>
    <col min="15393" max="15393" width="13.375" style="1" customWidth="1"/>
    <col min="15394" max="15631" width="8.75" style="1"/>
    <col min="15632" max="15632" width="6" style="1" customWidth="1"/>
    <col min="15633" max="15633" width="41" style="1" customWidth="1"/>
    <col min="15634" max="15634" width="12.25" style="1" customWidth="1"/>
    <col min="15635" max="15635" width="11" style="1" customWidth="1"/>
    <col min="15636" max="15639" width="11.75" style="1" customWidth="1"/>
    <col min="15640" max="15640" width="13.25" style="1" customWidth="1"/>
    <col min="15641" max="15641" width="11" style="1" customWidth="1"/>
    <col min="15642" max="15642" width="11.375" style="1" customWidth="1"/>
    <col min="15643" max="15648" width="10.125" style="1" customWidth="1"/>
    <col min="15649" max="15649" width="13.375" style="1" customWidth="1"/>
    <col min="15650" max="15887" width="8.75" style="1"/>
    <col min="15888" max="15888" width="6" style="1" customWidth="1"/>
    <col min="15889" max="15889" width="41" style="1" customWidth="1"/>
    <col min="15890" max="15890" width="12.25" style="1" customWidth="1"/>
    <col min="15891" max="15891" width="11" style="1" customWidth="1"/>
    <col min="15892" max="15895" width="11.75" style="1" customWidth="1"/>
    <col min="15896" max="15896" width="13.25" style="1" customWidth="1"/>
    <col min="15897" max="15897" width="11" style="1" customWidth="1"/>
    <col min="15898" max="15898" width="11.375" style="1" customWidth="1"/>
    <col min="15899" max="15904" width="10.125" style="1" customWidth="1"/>
    <col min="15905" max="15905" width="13.375" style="1" customWidth="1"/>
    <col min="15906" max="16143" width="8.75" style="1"/>
    <col min="16144" max="16144" width="6" style="1" customWidth="1"/>
    <col min="16145" max="16145" width="41" style="1" customWidth="1"/>
    <col min="16146" max="16146" width="12.25" style="1" customWidth="1"/>
    <col min="16147" max="16147" width="11" style="1" customWidth="1"/>
    <col min="16148" max="16151" width="11.75" style="1" customWidth="1"/>
    <col min="16152" max="16152" width="13.25" style="1" customWidth="1"/>
    <col min="16153" max="16153" width="11" style="1" customWidth="1"/>
    <col min="16154" max="16154" width="11.375" style="1" customWidth="1"/>
    <col min="16155" max="16160" width="10.125" style="1" customWidth="1"/>
    <col min="16161" max="16161" width="13.375" style="1" customWidth="1"/>
    <col min="16162" max="16384" width="8.75" style="1"/>
  </cols>
  <sheetData>
    <row r="1" spans="1:38" ht="19.5">
      <c r="A1" s="686" t="s">
        <v>311</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row>
    <row r="2" spans="1:38" s="5" customFormat="1" ht="28.5" customHeight="1">
      <c r="A2" s="687" t="s">
        <v>899</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I2" s="357"/>
    </row>
    <row r="3" spans="1:38" s="340" customFormat="1" ht="20.100000000000001" customHeight="1">
      <c r="A3" s="690" t="s">
        <v>936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I3" s="358"/>
    </row>
    <row r="4" spans="1:38" ht="23.25" customHeight="1">
      <c r="A4" s="688" t="s">
        <v>3</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J4" s="6"/>
      <c r="AK4" s="6"/>
      <c r="AL4" s="6"/>
    </row>
    <row r="5" spans="1:38" s="7" customFormat="1" ht="39" customHeight="1">
      <c r="A5" s="689" t="s">
        <v>4</v>
      </c>
      <c r="B5" s="689" t="s">
        <v>292</v>
      </c>
      <c r="C5" s="681" t="s">
        <v>5</v>
      </c>
      <c r="D5" s="682"/>
      <c r="E5" s="682"/>
      <c r="F5" s="682"/>
      <c r="G5" s="682"/>
      <c r="H5" s="682"/>
      <c r="I5" s="682"/>
      <c r="J5" s="682"/>
      <c r="K5" s="683"/>
      <c r="L5" s="681" t="s">
        <v>309</v>
      </c>
      <c r="M5" s="682"/>
      <c r="N5" s="683"/>
      <c r="O5" s="684" t="s">
        <v>579</v>
      </c>
      <c r="P5" s="685"/>
      <c r="Q5" s="685"/>
      <c r="R5" s="684" t="s">
        <v>546</v>
      </c>
      <c r="S5" s="685"/>
      <c r="T5" s="685"/>
      <c r="U5" s="681" t="s">
        <v>310</v>
      </c>
      <c r="V5" s="682"/>
      <c r="W5" s="683"/>
      <c r="X5" s="684" t="s">
        <v>933</v>
      </c>
      <c r="Y5" s="685"/>
      <c r="Z5" s="685"/>
      <c r="AA5" s="684" t="s">
        <v>909</v>
      </c>
      <c r="AB5" s="685"/>
      <c r="AC5" s="685"/>
      <c r="AD5" s="684" t="s">
        <v>910</v>
      </c>
      <c r="AE5" s="685"/>
      <c r="AF5" s="685"/>
      <c r="AG5" s="689" t="s">
        <v>7</v>
      </c>
      <c r="AI5" s="356"/>
      <c r="AJ5" s="680"/>
      <c r="AK5" s="680"/>
      <c r="AL5" s="680"/>
    </row>
    <row r="6" spans="1:38" s="7" customFormat="1" ht="37.15" customHeight="1">
      <c r="A6" s="689"/>
      <c r="B6" s="689"/>
      <c r="C6" s="681" t="s">
        <v>8</v>
      </c>
      <c r="D6" s="682"/>
      <c r="E6" s="683"/>
      <c r="F6" s="681" t="s">
        <v>293</v>
      </c>
      <c r="G6" s="682"/>
      <c r="H6" s="683"/>
      <c r="I6" s="681" t="s">
        <v>294</v>
      </c>
      <c r="J6" s="682"/>
      <c r="K6" s="683"/>
      <c r="L6" s="678" t="s">
        <v>9</v>
      </c>
      <c r="M6" s="678" t="s">
        <v>10</v>
      </c>
      <c r="N6" s="678" t="s">
        <v>11</v>
      </c>
      <c r="O6" s="678" t="s">
        <v>9</v>
      </c>
      <c r="P6" s="678" t="s">
        <v>10</v>
      </c>
      <c r="Q6" s="678" t="s">
        <v>11</v>
      </c>
      <c r="R6" s="678" t="s">
        <v>9</v>
      </c>
      <c r="S6" s="678" t="s">
        <v>10</v>
      </c>
      <c r="T6" s="678" t="s">
        <v>11</v>
      </c>
      <c r="U6" s="678" t="s">
        <v>9</v>
      </c>
      <c r="V6" s="678" t="s">
        <v>10</v>
      </c>
      <c r="W6" s="678" t="s">
        <v>11</v>
      </c>
      <c r="X6" s="678" t="s">
        <v>9</v>
      </c>
      <c r="Y6" s="678" t="s">
        <v>10</v>
      </c>
      <c r="Z6" s="678" t="s">
        <v>11</v>
      </c>
      <c r="AA6" s="678" t="s">
        <v>9</v>
      </c>
      <c r="AB6" s="678" t="s">
        <v>10</v>
      </c>
      <c r="AC6" s="678" t="s">
        <v>11</v>
      </c>
      <c r="AD6" s="678" t="s">
        <v>9</v>
      </c>
      <c r="AE6" s="678" t="s">
        <v>10</v>
      </c>
      <c r="AF6" s="678" t="s">
        <v>11</v>
      </c>
      <c r="AG6" s="689"/>
      <c r="AI6" s="356"/>
      <c r="AJ6" s="680"/>
      <c r="AK6" s="680"/>
      <c r="AL6" s="680"/>
    </row>
    <row r="7" spans="1:38" s="7" customFormat="1" ht="37.9" customHeight="1">
      <c r="A7" s="689"/>
      <c r="B7" s="689"/>
      <c r="C7" s="202" t="s">
        <v>9</v>
      </c>
      <c r="D7" s="202" t="s">
        <v>10</v>
      </c>
      <c r="E7" s="202" t="s">
        <v>11</v>
      </c>
      <c r="F7" s="201" t="s">
        <v>9</v>
      </c>
      <c r="G7" s="201" t="s">
        <v>10</v>
      </c>
      <c r="H7" s="201" t="s">
        <v>12</v>
      </c>
      <c r="I7" s="201" t="s">
        <v>9</v>
      </c>
      <c r="J7" s="201" t="s">
        <v>10</v>
      </c>
      <c r="K7" s="201" t="s">
        <v>12</v>
      </c>
      <c r="L7" s="679"/>
      <c r="M7" s="679"/>
      <c r="N7" s="679"/>
      <c r="O7" s="679"/>
      <c r="P7" s="679"/>
      <c r="Q7" s="679"/>
      <c r="R7" s="679"/>
      <c r="S7" s="679"/>
      <c r="T7" s="679"/>
      <c r="U7" s="679"/>
      <c r="V7" s="679"/>
      <c r="W7" s="679"/>
      <c r="X7" s="679"/>
      <c r="Y7" s="679"/>
      <c r="Z7" s="679"/>
      <c r="AA7" s="679"/>
      <c r="AB7" s="679"/>
      <c r="AC7" s="679"/>
      <c r="AD7" s="679"/>
      <c r="AE7" s="679"/>
      <c r="AF7" s="679"/>
      <c r="AG7" s="689"/>
      <c r="AI7" s="356"/>
      <c r="AJ7" s="680"/>
      <c r="AK7" s="680"/>
      <c r="AL7" s="680"/>
    </row>
    <row r="8" spans="1:38" s="7" customFormat="1" ht="22.5" hidden="1" customHeight="1">
      <c r="A8" s="8">
        <v>1</v>
      </c>
      <c r="B8" s="8">
        <f>A8+1</f>
        <v>2</v>
      </c>
      <c r="C8" s="8">
        <f t="shared" ref="C8:N8" si="0">B8+1</f>
        <v>3</v>
      </c>
      <c r="D8" s="8">
        <f t="shared" si="0"/>
        <v>4</v>
      </c>
      <c r="E8" s="8">
        <f t="shared" si="0"/>
        <v>5</v>
      </c>
      <c r="F8" s="8">
        <f t="shared" si="0"/>
        <v>6</v>
      </c>
      <c r="G8" s="8">
        <f t="shared" si="0"/>
        <v>7</v>
      </c>
      <c r="H8" s="8">
        <f t="shared" si="0"/>
        <v>8</v>
      </c>
      <c r="I8" s="8">
        <v>6</v>
      </c>
      <c r="J8" s="8">
        <f t="shared" si="0"/>
        <v>7</v>
      </c>
      <c r="K8" s="8">
        <f t="shared" si="0"/>
        <v>8</v>
      </c>
      <c r="L8" s="8">
        <v>3</v>
      </c>
      <c r="M8" s="8">
        <f t="shared" si="0"/>
        <v>4</v>
      </c>
      <c r="N8" s="8">
        <f t="shared" si="0"/>
        <v>5</v>
      </c>
      <c r="O8" s="350"/>
      <c r="P8" s="304"/>
      <c r="Q8" s="350"/>
      <c r="R8" s="350"/>
      <c r="S8" s="304"/>
      <c r="T8" s="350"/>
      <c r="U8" s="8"/>
      <c r="V8" s="8"/>
      <c r="W8" s="8"/>
      <c r="X8" s="423"/>
      <c r="Y8" s="423"/>
      <c r="Z8" s="423"/>
      <c r="AA8" s="423"/>
      <c r="AB8" s="423"/>
      <c r="AC8" s="423"/>
      <c r="AD8" s="423"/>
      <c r="AE8" s="423"/>
      <c r="AF8" s="423"/>
      <c r="AG8" s="8"/>
      <c r="AI8" s="356"/>
    </row>
    <row r="9" spans="1:38" ht="30.6" customHeight="1">
      <c r="A9" s="8"/>
      <c r="B9" s="9" t="s">
        <v>13</v>
      </c>
      <c r="C9" s="9"/>
      <c r="D9" s="9"/>
      <c r="E9" s="9"/>
      <c r="F9" s="9"/>
      <c r="G9" s="9"/>
      <c r="H9" s="9"/>
      <c r="I9" s="9"/>
      <c r="J9" s="9"/>
      <c r="K9" s="9"/>
      <c r="L9" s="229">
        <f>L10</f>
        <v>9042111</v>
      </c>
      <c r="M9" s="229">
        <f t="shared" ref="M9:W9" si="1">M10</f>
        <v>7926483</v>
      </c>
      <c r="N9" s="229">
        <f t="shared" si="1"/>
        <v>1115628</v>
      </c>
      <c r="O9" s="229">
        <f t="shared" si="1"/>
        <v>1484003</v>
      </c>
      <c r="P9" s="229">
        <f t="shared" si="1"/>
        <v>1270003</v>
      </c>
      <c r="Q9" s="229">
        <f t="shared" si="1"/>
        <v>214000</v>
      </c>
      <c r="R9" s="229">
        <f t="shared" si="1"/>
        <v>1801969</v>
      </c>
      <c r="S9" s="229">
        <f t="shared" si="1"/>
        <v>1480629</v>
      </c>
      <c r="T9" s="229">
        <f t="shared" si="1"/>
        <v>321340</v>
      </c>
      <c r="U9" s="229">
        <f t="shared" si="1"/>
        <v>2272998</v>
      </c>
      <c r="V9" s="229">
        <f t="shared" si="1"/>
        <v>2001839</v>
      </c>
      <c r="W9" s="229">
        <f t="shared" si="1"/>
        <v>271159</v>
      </c>
      <c r="X9" s="229">
        <f>L9-O9-R9-U9</f>
        <v>3483141</v>
      </c>
      <c r="Y9" s="229">
        <f>M9-P9-S9-V9</f>
        <v>3174012</v>
      </c>
      <c r="Z9" s="229">
        <f>N9-Q9-T9-W9</f>
        <v>309129</v>
      </c>
      <c r="AA9" s="229">
        <f>AA10</f>
        <v>1785070.5</v>
      </c>
      <c r="AB9" s="229">
        <f t="shared" ref="AB9:AC9" si="2">AB10</f>
        <v>1630506</v>
      </c>
      <c r="AC9" s="229">
        <f t="shared" si="2"/>
        <v>154564.5</v>
      </c>
      <c r="AD9" s="229">
        <f>X9-AA9</f>
        <v>1698070.5</v>
      </c>
      <c r="AE9" s="229">
        <f>Y9-AB9</f>
        <v>1543506</v>
      </c>
      <c r="AF9" s="229">
        <f>Z9-AC9</f>
        <v>154564.5</v>
      </c>
      <c r="AG9" s="352"/>
      <c r="AH9" s="295"/>
    </row>
    <row r="10" spans="1:38" s="5" customFormat="1" ht="32.450000000000003" customHeight="1">
      <c r="A10" s="9" t="s">
        <v>32</v>
      </c>
      <c r="B10" s="11" t="s">
        <v>295</v>
      </c>
      <c r="C10" s="9"/>
      <c r="D10" s="9"/>
      <c r="E10" s="9"/>
      <c r="F10" s="9"/>
      <c r="G10" s="9"/>
      <c r="H10" s="9"/>
      <c r="I10" s="9"/>
      <c r="J10" s="9"/>
      <c r="K10" s="9"/>
      <c r="L10" s="229">
        <f>M10+N10</f>
        <v>9042111</v>
      </c>
      <c r="M10" s="229">
        <f t="shared" ref="M10:W10" si="3">M12+M21</f>
        <v>7926483</v>
      </c>
      <c r="N10" s="229">
        <f t="shared" si="3"/>
        <v>1115628</v>
      </c>
      <c r="O10" s="229">
        <f>P10+Q10</f>
        <v>1484003</v>
      </c>
      <c r="P10" s="229">
        <f t="shared" si="3"/>
        <v>1270003</v>
      </c>
      <c r="Q10" s="229">
        <f t="shared" si="3"/>
        <v>214000</v>
      </c>
      <c r="R10" s="229">
        <f>S10+T10</f>
        <v>1801969</v>
      </c>
      <c r="S10" s="229">
        <f t="shared" si="3"/>
        <v>1480629</v>
      </c>
      <c r="T10" s="229">
        <f t="shared" si="3"/>
        <v>321340</v>
      </c>
      <c r="U10" s="229">
        <f t="shared" si="3"/>
        <v>2272998</v>
      </c>
      <c r="V10" s="229">
        <f>V12+V21</f>
        <v>2001839</v>
      </c>
      <c r="W10" s="229">
        <f t="shared" si="3"/>
        <v>271159</v>
      </c>
      <c r="X10" s="229">
        <f t="shared" ref="X10:X32" si="4">L10-O10-R10-U10</f>
        <v>3483141</v>
      </c>
      <c r="Y10" s="229">
        <f t="shared" ref="Y10:Y32" si="5">M10-P10-S10-V10</f>
        <v>3174012</v>
      </c>
      <c r="Z10" s="229">
        <f t="shared" ref="Z10:Z23" si="6">N10-Q10-T10-W10</f>
        <v>309129</v>
      </c>
      <c r="AA10" s="229">
        <f>AB10+AC10</f>
        <v>1785070.5</v>
      </c>
      <c r="AB10" s="229">
        <f t="shared" ref="AB10:AC10" si="7">AB12+AB21</f>
        <v>1630506</v>
      </c>
      <c r="AC10" s="229">
        <f t="shared" si="7"/>
        <v>154564.5</v>
      </c>
      <c r="AD10" s="229">
        <f t="shared" ref="AD10:AD32" si="8">X10-AA10</f>
        <v>1698070.5</v>
      </c>
      <c r="AE10" s="229">
        <f t="shared" ref="AE10:AE32" si="9">Y10-AB10</f>
        <v>1543506</v>
      </c>
      <c r="AF10" s="229">
        <f t="shared" ref="AF10:AF26" si="10">Z10-AC10</f>
        <v>154564.5</v>
      </c>
      <c r="AG10" s="355"/>
      <c r="AH10" s="307"/>
      <c r="AI10" s="357"/>
    </row>
    <row r="11" spans="1:38" s="5" customFormat="1" ht="24" customHeight="1">
      <c r="A11" s="9"/>
      <c r="B11" s="212" t="s">
        <v>14</v>
      </c>
      <c r="C11" s="9"/>
      <c r="D11" s="9"/>
      <c r="E11" s="9"/>
      <c r="F11" s="9"/>
      <c r="G11" s="9"/>
      <c r="H11" s="9"/>
      <c r="I11" s="9"/>
      <c r="J11" s="9"/>
      <c r="K11" s="9"/>
      <c r="L11" s="216"/>
      <c r="M11" s="216"/>
      <c r="N11" s="216"/>
      <c r="O11" s="216"/>
      <c r="P11" s="216"/>
      <c r="Q11" s="216"/>
      <c r="R11" s="216"/>
      <c r="S11" s="216"/>
      <c r="T11" s="216"/>
      <c r="U11" s="216"/>
      <c r="V11" s="216"/>
      <c r="W11" s="216"/>
      <c r="X11" s="229"/>
      <c r="Y11" s="229"/>
      <c r="Z11" s="229"/>
      <c r="AA11" s="229"/>
      <c r="AB11" s="229"/>
      <c r="AC11" s="229"/>
      <c r="AD11" s="229"/>
      <c r="AE11" s="229"/>
      <c r="AF11" s="229"/>
      <c r="AG11" s="355"/>
      <c r="AI11" s="357"/>
    </row>
    <row r="12" spans="1:38" s="260" customFormat="1" ht="38.450000000000003" customHeight="1">
      <c r="A12" s="265" t="s">
        <v>296</v>
      </c>
      <c r="B12" s="258" t="s">
        <v>297</v>
      </c>
      <c r="C12" s="258"/>
      <c r="D12" s="258"/>
      <c r="E12" s="258"/>
      <c r="F12" s="258"/>
      <c r="G12" s="258"/>
      <c r="H12" s="258"/>
      <c r="I12" s="258"/>
      <c r="J12" s="258"/>
      <c r="K12" s="258"/>
      <c r="L12" s="229">
        <f>L13+L15+L19+L20</f>
        <v>2842293</v>
      </c>
      <c r="M12" s="229">
        <f t="shared" ref="M12:W12" si="11">M13+M15+M19+M20</f>
        <v>2842293</v>
      </c>
      <c r="N12" s="229">
        <f t="shared" si="11"/>
        <v>0</v>
      </c>
      <c r="O12" s="229">
        <f>P12+Q12</f>
        <v>627050</v>
      </c>
      <c r="P12" s="229">
        <f t="shared" si="11"/>
        <v>627050</v>
      </c>
      <c r="Q12" s="229"/>
      <c r="R12" s="229">
        <f>S12+T12</f>
        <v>538437</v>
      </c>
      <c r="S12" s="229">
        <f>S13+S15+S19+S20</f>
        <v>538437</v>
      </c>
      <c r="T12" s="229"/>
      <c r="U12" s="229">
        <f t="shared" si="11"/>
        <v>628530</v>
      </c>
      <c r="V12" s="229">
        <f>V13+V15+V19+V20</f>
        <v>628530</v>
      </c>
      <c r="W12" s="229">
        <f t="shared" si="11"/>
        <v>0</v>
      </c>
      <c r="X12" s="229">
        <f t="shared" si="4"/>
        <v>1048276</v>
      </c>
      <c r="Y12" s="229">
        <f t="shared" si="5"/>
        <v>1048276</v>
      </c>
      <c r="Z12" s="229"/>
      <c r="AA12" s="229">
        <f t="shared" ref="AA12:AA26" si="12">X12/2</f>
        <v>524138</v>
      </c>
      <c r="AB12" s="229">
        <f t="shared" ref="AB12:AB26" si="13">Y12/2</f>
        <v>524138</v>
      </c>
      <c r="AC12" s="229"/>
      <c r="AD12" s="229">
        <f t="shared" si="8"/>
        <v>524138</v>
      </c>
      <c r="AE12" s="229">
        <f t="shared" si="9"/>
        <v>524138</v>
      </c>
      <c r="AF12" s="229"/>
      <c r="AG12" s="278"/>
      <c r="AI12" s="359"/>
    </row>
    <row r="13" spans="1:38" s="260" customFormat="1" ht="41.1" customHeight="1">
      <c r="A13" s="265"/>
      <c r="B13" s="297" t="s">
        <v>417</v>
      </c>
      <c r="C13" s="258"/>
      <c r="D13" s="258"/>
      <c r="E13" s="258"/>
      <c r="F13" s="258"/>
      <c r="G13" s="258"/>
      <c r="H13" s="258"/>
      <c r="I13" s="258"/>
      <c r="J13" s="258"/>
      <c r="K13" s="258"/>
      <c r="L13" s="278">
        <f>M13+N13</f>
        <v>2582193</v>
      </c>
      <c r="M13" s="278">
        <v>2582193</v>
      </c>
      <c r="N13" s="229"/>
      <c r="O13" s="278">
        <f>P13+Q13</f>
        <v>602300</v>
      </c>
      <c r="P13" s="278">
        <v>602300</v>
      </c>
      <c r="Q13" s="278"/>
      <c r="R13" s="278">
        <f>S13+T13</f>
        <v>510462</v>
      </c>
      <c r="S13" s="278">
        <v>510462</v>
      </c>
      <c r="T13" s="278"/>
      <c r="U13" s="278">
        <f>V13+W13</f>
        <v>592730</v>
      </c>
      <c r="V13" s="278">
        <v>592730</v>
      </c>
      <c r="W13" s="229"/>
      <c r="X13" s="278">
        <f t="shared" si="4"/>
        <v>876701</v>
      </c>
      <c r="Y13" s="278">
        <f t="shared" si="5"/>
        <v>876701</v>
      </c>
      <c r="Z13" s="278"/>
      <c r="AA13" s="229">
        <f t="shared" si="12"/>
        <v>438350.5</v>
      </c>
      <c r="AB13" s="229">
        <f t="shared" si="13"/>
        <v>438350.5</v>
      </c>
      <c r="AC13" s="229"/>
      <c r="AD13" s="229">
        <f t="shared" si="8"/>
        <v>438350.5</v>
      </c>
      <c r="AE13" s="229">
        <f t="shared" si="9"/>
        <v>438350.5</v>
      </c>
      <c r="AF13" s="229"/>
      <c r="AG13" s="278"/>
      <c r="AH13" s="306"/>
      <c r="AI13" s="359"/>
    </row>
    <row r="14" spans="1:38" s="5" customFormat="1" ht="24" customHeight="1">
      <c r="A14" s="9"/>
      <c r="B14" s="13" t="s">
        <v>15</v>
      </c>
      <c r="C14" s="13"/>
      <c r="D14" s="213"/>
      <c r="E14" s="213"/>
      <c r="F14" s="213"/>
      <c r="G14" s="213"/>
      <c r="H14" s="213"/>
      <c r="I14" s="213"/>
      <c r="J14" s="213"/>
      <c r="K14" s="213"/>
      <c r="L14" s="216"/>
      <c r="M14" s="216"/>
      <c r="N14" s="216"/>
      <c r="O14" s="229"/>
      <c r="P14" s="216"/>
      <c r="Q14" s="216"/>
      <c r="R14" s="216"/>
      <c r="S14" s="216"/>
      <c r="T14" s="216"/>
      <c r="U14" s="216"/>
      <c r="V14" s="216"/>
      <c r="W14" s="216"/>
      <c r="X14" s="229"/>
      <c r="Y14" s="229"/>
      <c r="Z14" s="229"/>
      <c r="AA14" s="229"/>
      <c r="AB14" s="229"/>
      <c r="AC14" s="229"/>
      <c r="AD14" s="229"/>
      <c r="AE14" s="229"/>
      <c r="AF14" s="229"/>
      <c r="AG14" s="278"/>
      <c r="AH14" s="214"/>
      <c r="AI14" s="360"/>
      <c r="AJ14" s="76"/>
    </row>
    <row r="15" spans="1:38" s="260" customFormat="1" ht="32.1" customHeight="1">
      <c r="A15" s="265"/>
      <c r="B15" s="297" t="s">
        <v>298</v>
      </c>
      <c r="C15" s="296"/>
      <c r="D15" s="258"/>
      <c r="E15" s="258"/>
      <c r="F15" s="258"/>
      <c r="G15" s="258"/>
      <c r="H15" s="258"/>
      <c r="I15" s="258"/>
      <c r="J15" s="258"/>
      <c r="K15" s="258"/>
      <c r="L15" s="278">
        <f>M15+N15</f>
        <v>150300</v>
      </c>
      <c r="M15" s="278">
        <v>150300</v>
      </c>
      <c r="N15" s="278"/>
      <c r="O15" s="278">
        <f t="shared" ref="O15" si="14">P15+Q15</f>
        <v>13750</v>
      </c>
      <c r="P15" s="278">
        <v>13750</v>
      </c>
      <c r="Q15" s="278"/>
      <c r="R15" s="278">
        <f>S15+T15</f>
        <v>10975</v>
      </c>
      <c r="S15" s="278">
        <v>10975</v>
      </c>
      <c r="T15" s="278"/>
      <c r="U15" s="278">
        <f>V15+W15</f>
        <v>15800</v>
      </c>
      <c r="V15" s="278">
        <v>15800</v>
      </c>
      <c r="W15" s="278"/>
      <c r="X15" s="278">
        <f t="shared" si="4"/>
        <v>109775</v>
      </c>
      <c r="Y15" s="278">
        <f t="shared" si="5"/>
        <v>109775</v>
      </c>
      <c r="Z15" s="278"/>
      <c r="AA15" s="278">
        <f t="shared" si="12"/>
        <v>54887.5</v>
      </c>
      <c r="AB15" s="278">
        <f t="shared" si="13"/>
        <v>54887.5</v>
      </c>
      <c r="AC15" s="278"/>
      <c r="AD15" s="278">
        <f t="shared" si="8"/>
        <v>54887.5</v>
      </c>
      <c r="AE15" s="278">
        <f t="shared" si="9"/>
        <v>54887.5</v>
      </c>
      <c r="AF15" s="278"/>
      <c r="AG15" s="278"/>
      <c r="AH15" s="299"/>
      <c r="AI15" s="361"/>
      <c r="AJ15" s="300"/>
    </row>
    <row r="16" spans="1:38" s="5" customFormat="1" ht="24" customHeight="1">
      <c r="A16" s="9"/>
      <c r="B16" s="13" t="s">
        <v>15</v>
      </c>
      <c r="C16" s="13"/>
      <c r="D16" s="213"/>
      <c r="E16" s="213"/>
      <c r="F16" s="213"/>
      <c r="G16" s="213"/>
      <c r="H16" s="213"/>
      <c r="I16" s="213"/>
      <c r="J16" s="213"/>
      <c r="K16" s="213"/>
      <c r="L16" s="216"/>
      <c r="M16" s="216"/>
      <c r="N16" s="216"/>
      <c r="O16" s="216"/>
      <c r="P16" s="216"/>
      <c r="Q16" s="216"/>
      <c r="R16" s="216"/>
      <c r="S16" s="216"/>
      <c r="T16" s="216"/>
      <c r="U16" s="216"/>
      <c r="V16" s="216"/>
      <c r="W16" s="216"/>
      <c r="X16" s="229"/>
      <c r="Y16" s="229"/>
      <c r="Z16" s="229"/>
      <c r="AA16" s="229"/>
      <c r="AB16" s="229"/>
      <c r="AC16" s="229"/>
      <c r="AD16" s="229"/>
      <c r="AE16" s="229"/>
      <c r="AF16" s="229"/>
      <c r="AG16" s="278"/>
      <c r="AH16" s="214"/>
      <c r="AI16" s="360"/>
      <c r="AJ16" s="76"/>
    </row>
    <row r="17" spans="1:36" s="5" customFormat="1" ht="24" customHeight="1">
      <c r="A17" s="9"/>
      <c r="B17" s="14" t="s">
        <v>299</v>
      </c>
      <c r="C17" s="13"/>
      <c r="D17" s="213"/>
      <c r="E17" s="213"/>
      <c r="F17" s="213"/>
      <c r="G17" s="213"/>
      <c r="H17" s="213"/>
      <c r="I17" s="213"/>
      <c r="J17" s="213"/>
      <c r="K17" s="213"/>
      <c r="L17" s="216"/>
      <c r="M17" s="216"/>
      <c r="N17" s="216"/>
      <c r="O17" s="216"/>
      <c r="P17" s="216"/>
      <c r="Q17" s="216"/>
      <c r="R17" s="216"/>
      <c r="S17" s="216"/>
      <c r="T17" s="216"/>
      <c r="U17" s="216"/>
      <c r="V17" s="216"/>
      <c r="W17" s="216"/>
      <c r="X17" s="229"/>
      <c r="Y17" s="229"/>
      <c r="Z17" s="229"/>
      <c r="AA17" s="229"/>
      <c r="AB17" s="229"/>
      <c r="AC17" s="229"/>
      <c r="AD17" s="229"/>
      <c r="AE17" s="229"/>
      <c r="AF17" s="229"/>
      <c r="AG17" s="278"/>
      <c r="AH17" s="214"/>
      <c r="AI17" s="360"/>
      <c r="AJ17" s="76"/>
    </row>
    <row r="18" spans="1:36" s="5" customFormat="1" ht="42" customHeight="1">
      <c r="A18" s="9"/>
      <c r="B18" s="14" t="s">
        <v>300</v>
      </c>
      <c r="C18" s="13"/>
      <c r="D18" s="213"/>
      <c r="E18" s="213"/>
      <c r="F18" s="213"/>
      <c r="G18" s="213"/>
      <c r="H18" s="213"/>
      <c r="I18" s="213"/>
      <c r="J18" s="213"/>
      <c r="K18" s="213"/>
      <c r="L18" s="216"/>
      <c r="M18" s="216"/>
      <c r="N18" s="216"/>
      <c r="O18" s="216"/>
      <c r="P18" s="216"/>
      <c r="Q18" s="216"/>
      <c r="R18" s="216"/>
      <c r="S18" s="216"/>
      <c r="T18" s="216"/>
      <c r="U18" s="216"/>
      <c r="V18" s="216"/>
      <c r="W18" s="216"/>
      <c r="X18" s="229"/>
      <c r="Y18" s="229"/>
      <c r="Z18" s="229"/>
      <c r="AA18" s="229"/>
      <c r="AB18" s="229"/>
      <c r="AC18" s="229"/>
      <c r="AD18" s="229"/>
      <c r="AE18" s="229"/>
      <c r="AF18" s="229"/>
      <c r="AG18" s="278"/>
      <c r="AH18" s="214"/>
      <c r="AI18" s="360"/>
      <c r="AJ18" s="76"/>
    </row>
    <row r="19" spans="1:36" s="260" customFormat="1" ht="26.45" customHeight="1">
      <c r="A19" s="265"/>
      <c r="B19" s="297" t="s">
        <v>301</v>
      </c>
      <c r="C19" s="296"/>
      <c r="D19" s="258"/>
      <c r="E19" s="258"/>
      <c r="F19" s="258"/>
      <c r="G19" s="258"/>
      <c r="H19" s="258"/>
      <c r="I19" s="258"/>
      <c r="J19" s="258"/>
      <c r="K19" s="258"/>
      <c r="L19" s="278">
        <f>M19+N19</f>
        <v>109800</v>
      </c>
      <c r="M19" s="278">
        <v>109800</v>
      </c>
      <c r="N19" s="278"/>
      <c r="O19" s="278">
        <f>P19</f>
        <v>11000</v>
      </c>
      <c r="P19" s="278">
        <v>11000</v>
      </c>
      <c r="Q19" s="278"/>
      <c r="R19" s="278">
        <f>S19+T19</f>
        <v>17000</v>
      </c>
      <c r="S19" s="278">
        <v>17000</v>
      </c>
      <c r="T19" s="278"/>
      <c r="U19" s="278">
        <f>V19+W19</f>
        <v>20000</v>
      </c>
      <c r="V19" s="278">
        <v>20000</v>
      </c>
      <c r="W19" s="278"/>
      <c r="X19" s="278">
        <f t="shared" si="4"/>
        <v>61800</v>
      </c>
      <c r="Y19" s="278">
        <f t="shared" si="5"/>
        <v>61800</v>
      </c>
      <c r="Z19" s="278"/>
      <c r="AA19" s="278">
        <f>AB19</f>
        <v>20000</v>
      </c>
      <c r="AB19" s="278">
        <v>20000</v>
      </c>
      <c r="AC19" s="278"/>
      <c r="AD19" s="278">
        <f>AE19</f>
        <v>22000</v>
      </c>
      <c r="AE19" s="278">
        <v>22000</v>
      </c>
      <c r="AF19" s="278"/>
      <c r="AG19" s="278"/>
      <c r="AH19" s="299"/>
      <c r="AI19" s="359"/>
      <c r="AJ19" s="300"/>
    </row>
    <row r="20" spans="1:36" s="260" customFormat="1" ht="24" hidden="1" customHeight="1">
      <c r="A20" s="265"/>
      <c r="B20" s="297" t="s">
        <v>302</v>
      </c>
      <c r="C20" s="296"/>
      <c r="D20" s="258"/>
      <c r="E20" s="258"/>
      <c r="F20" s="258"/>
      <c r="G20" s="258"/>
      <c r="H20" s="258"/>
      <c r="I20" s="258"/>
      <c r="J20" s="258"/>
      <c r="K20" s="258"/>
      <c r="L20" s="278"/>
      <c r="M20" s="278"/>
      <c r="N20" s="278"/>
      <c r="O20" s="278"/>
      <c r="P20" s="278"/>
      <c r="Q20" s="278"/>
      <c r="R20" s="278"/>
      <c r="S20" s="278"/>
      <c r="T20" s="278"/>
      <c r="U20" s="278"/>
      <c r="V20" s="278"/>
      <c r="W20" s="278"/>
      <c r="X20" s="229"/>
      <c r="Y20" s="229"/>
      <c r="Z20" s="229"/>
      <c r="AA20" s="229"/>
      <c r="AB20" s="229"/>
      <c r="AC20" s="229"/>
      <c r="AD20" s="229"/>
      <c r="AE20" s="229"/>
      <c r="AF20" s="229"/>
      <c r="AG20" s="258"/>
      <c r="AH20" s="299"/>
      <c r="AI20" s="361"/>
      <c r="AJ20" s="300"/>
    </row>
    <row r="21" spans="1:36" s="260" customFormat="1" ht="45.6" customHeight="1">
      <c r="A21" s="265" t="s">
        <v>303</v>
      </c>
      <c r="B21" s="258" t="s">
        <v>304</v>
      </c>
      <c r="C21" s="258"/>
      <c r="D21" s="258"/>
      <c r="E21" s="258"/>
      <c r="F21" s="258"/>
      <c r="G21" s="258"/>
      <c r="H21" s="258"/>
      <c r="I21" s="258"/>
      <c r="J21" s="258"/>
      <c r="K21" s="258"/>
      <c r="L21" s="229">
        <f>L22+L23+L24+L32</f>
        <v>6199818</v>
      </c>
      <c r="M21" s="229">
        <f>M22+M23+M24+M32</f>
        <v>5084190</v>
      </c>
      <c r="N21" s="229">
        <f t="shared" ref="N21:W21" si="15">N22+N23+N24+N32</f>
        <v>1115628</v>
      </c>
      <c r="O21" s="229">
        <f t="shared" si="15"/>
        <v>856953</v>
      </c>
      <c r="P21" s="229">
        <f t="shared" si="15"/>
        <v>642953</v>
      </c>
      <c r="Q21" s="229">
        <f t="shared" si="15"/>
        <v>214000</v>
      </c>
      <c r="R21" s="229">
        <f t="shared" si="15"/>
        <v>1263532</v>
      </c>
      <c r="S21" s="229">
        <f>S22+S23+S24+S32</f>
        <v>942192</v>
      </c>
      <c r="T21" s="229">
        <f t="shared" si="15"/>
        <v>321340</v>
      </c>
      <c r="U21" s="229">
        <f t="shared" si="15"/>
        <v>1644468</v>
      </c>
      <c r="V21" s="229">
        <f t="shared" si="15"/>
        <v>1373309</v>
      </c>
      <c r="W21" s="229">
        <f t="shared" si="15"/>
        <v>271159</v>
      </c>
      <c r="X21" s="229">
        <f t="shared" si="4"/>
        <v>2434865</v>
      </c>
      <c r="Y21" s="229">
        <f t="shared" si="5"/>
        <v>2125736</v>
      </c>
      <c r="Z21" s="229">
        <f t="shared" si="6"/>
        <v>309129</v>
      </c>
      <c r="AA21" s="229">
        <f>AA22+AA23+AA24+AA32</f>
        <v>1260932.5</v>
      </c>
      <c r="AB21" s="229">
        <f>AB22+AB23+AB24+AB32</f>
        <v>1106368</v>
      </c>
      <c r="AC21" s="229">
        <f t="shared" ref="AC21" si="16">AC22+AC23+AC24+AC32</f>
        <v>154564.5</v>
      </c>
      <c r="AD21" s="229">
        <f t="shared" si="8"/>
        <v>1173932.5</v>
      </c>
      <c r="AE21" s="229">
        <f t="shared" si="9"/>
        <v>1019368</v>
      </c>
      <c r="AF21" s="229">
        <f t="shared" si="10"/>
        <v>154564.5</v>
      </c>
      <c r="AG21" s="353"/>
      <c r="AI21" s="359"/>
    </row>
    <row r="22" spans="1:36" s="260" customFormat="1" ht="54" customHeight="1">
      <c r="A22" s="265">
        <v>1</v>
      </c>
      <c r="B22" s="258" t="s">
        <v>581</v>
      </c>
      <c r="C22" s="258"/>
      <c r="D22" s="258"/>
      <c r="E22" s="258"/>
      <c r="F22" s="258"/>
      <c r="G22" s="258"/>
      <c r="H22" s="258"/>
      <c r="I22" s="258"/>
      <c r="J22" s="258"/>
      <c r="K22" s="258"/>
      <c r="L22" s="229">
        <f>M22+N22</f>
        <v>41100</v>
      </c>
      <c r="M22" s="229">
        <v>41100</v>
      </c>
      <c r="N22" s="229"/>
      <c r="O22" s="229"/>
      <c r="P22" s="229"/>
      <c r="Q22" s="229"/>
      <c r="R22" s="229"/>
      <c r="S22" s="229"/>
      <c r="T22" s="229"/>
      <c r="U22" s="229">
        <f>V22+W22</f>
        <v>41100</v>
      </c>
      <c r="V22" s="229">
        <v>41100</v>
      </c>
      <c r="W22" s="229"/>
      <c r="X22" s="229">
        <f t="shared" si="4"/>
        <v>0</v>
      </c>
      <c r="Y22" s="229">
        <f t="shared" si="5"/>
        <v>0</v>
      </c>
      <c r="Z22" s="229"/>
      <c r="AA22" s="229"/>
      <c r="AB22" s="229"/>
      <c r="AC22" s="229"/>
      <c r="AD22" s="229"/>
      <c r="AE22" s="229"/>
      <c r="AF22" s="229"/>
      <c r="AG22" s="432" t="s">
        <v>908</v>
      </c>
      <c r="AI22" s="359"/>
    </row>
    <row r="23" spans="1:36" s="260" customFormat="1" ht="36.950000000000003" customHeight="1">
      <c r="A23" s="265">
        <v>2</v>
      </c>
      <c r="B23" s="258" t="s">
        <v>392</v>
      </c>
      <c r="C23" s="258"/>
      <c r="D23" s="258"/>
      <c r="E23" s="258"/>
      <c r="F23" s="258"/>
      <c r="G23" s="258"/>
      <c r="H23" s="258"/>
      <c r="I23" s="258"/>
      <c r="J23" s="258"/>
      <c r="K23" s="258"/>
      <c r="L23" s="229">
        <f>M23+N23</f>
        <v>2768477</v>
      </c>
      <c r="M23" s="229">
        <v>1652849</v>
      </c>
      <c r="N23" s="229">
        <v>1115628</v>
      </c>
      <c r="O23" s="229">
        <f>P23+Q23</f>
        <v>589173</v>
      </c>
      <c r="P23" s="229">
        <v>375173</v>
      </c>
      <c r="Q23" s="229">
        <v>214000</v>
      </c>
      <c r="R23" s="229">
        <f>S23+T23</f>
        <v>567630</v>
      </c>
      <c r="S23" s="229">
        <v>246290</v>
      </c>
      <c r="T23" s="229">
        <v>321340</v>
      </c>
      <c r="U23" s="229">
        <f>+V23+W23</f>
        <v>496159</v>
      </c>
      <c r="V23" s="229">
        <f>'BMI.b(CTMT)'!AF13</f>
        <v>225000</v>
      </c>
      <c r="W23" s="229">
        <v>271159</v>
      </c>
      <c r="X23" s="229">
        <f t="shared" si="4"/>
        <v>1115515</v>
      </c>
      <c r="Y23" s="229">
        <f t="shared" si="5"/>
        <v>806386</v>
      </c>
      <c r="Z23" s="229">
        <f t="shared" si="6"/>
        <v>309129</v>
      </c>
      <c r="AA23" s="229">
        <f t="shared" si="12"/>
        <v>557757.5</v>
      </c>
      <c r="AB23" s="229">
        <f t="shared" si="13"/>
        <v>403193</v>
      </c>
      <c r="AC23" s="229">
        <f t="shared" ref="AC23:AC26" si="17">Z23/2</f>
        <v>154564.5</v>
      </c>
      <c r="AD23" s="229">
        <f t="shared" si="8"/>
        <v>557757.5</v>
      </c>
      <c r="AE23" s="229">
        <f t="shared" si="9"/>
        <v>403193</v>
      </c>
      <c r="AF23" s="229">
        <f t="shared" si="10"/>
        <v>154564.5</v>
      </c>
      <c r="AG23" s="259"/>
      <c r="AH23" s="306"/>
      <c r="AI23" s="359">
        <f>V23/M23*100</f>
        <v>13.612858766892803</v>
      </c>
    </row>
    <row r="24" spans="1:36" s="260" customFormat="1" ht="38.1" customHeight="1">
      <c r="A24" s="265">
        <v>3</v>
      </c>
      <c r="B24" s="258" t="s">
        <v>393</v>
      </c>
      <c r="C24" s="258"/>
      <c r="D24" s="258"/>
      <c r="E24" s="258"/>
      <c r="F24" s="258"/>
      <c r="G24" s="258"/>
      <c r="H24" s="258"/>
      <c r="I24" s="258"/>
      <c r="J24" s="258"/>
      <c r="K24" s="258"/>
      <c r="L24" s="229">
        <f>L25+L26</f>
        <v>2307841</v>
      </c>
      <c r="M24" s="229">
        <f>M25+M26</f>
        <v>2307841</v>
      </c>
      <c r="N24" s="229">
        <f t="shared" ref="N24:W24" si="18">N25+N26</f>
        <v>0</v>
      </c>
      <c r="O24" s="229">
        <f>P24+Q24</f>
        <v>267780</v>
      </c>
      <c r="P24" s="229">
        <f t="shared" si="18"/>
        <v>267780</v>
      </c>
      <c r="Q24" s="229"/>
      <c r="R24" s="229">
        <f>S24+T24</f>
        <v>393542</v>
      </c>
      <c r="S24" s="229">
        <f>S25+S26</f>
        <v>393542</v>
      </c>
      <c r="T24" s="229"/>
      <c r="U24" s="229">
        <f t="shared" si="18"/>
        <v>414169</v>
      </c>
      <c r="V24" s="229">
        <f t="shared" si="18"/>
        <v>414169</v>
      </c>
      <c r="W24" s="229">
        <f t="shared" si="18"/>
        <v>0</v>
      </c>
      <c r="X24" s="229">
        <f t="shared" si="4"/>
        <v>1232350</v>
      </c>
      <c r="Y24" s="229">
        <f t="shared" si="5"/>
        <v>1232350</v>
      </c>
      <c r="Z24" s="229"/>
      <c r="AA24" s="229">
        <f>AA25+AA26</f>
        <v>616175</v>
      </c>
      <c r="AB24" s="229">
        <f>AB25+AB26</f>
        <v>616175</v>
      </c>
      <c r="AC24" s="229">
        <f t="shared" ref="AC24" si="19">AC25+AC26</f>
        <v>0</v>
      </c>
      <c r="AD24" s="229">
        <f t="shared" si="8"/>
        <v>616175</v>
      </c>
      <c r="AE24" s="229">
        <f t="shared" si="9"/>
        <v>616175</v>
      </c>
      <c r="AF24" s="229">
        <f t="shared" si="10"/>
        <v>0</v>
      </c>
      <c r="AG24" s="259"/>
      <c r="AH24" s="308"/>
      <c r="AI24" s="359"/>
    </row>
    <row r="25" spans="1:36" s="260" customFormat="1" ht="41.1" customHeight="1">
      <c r="A25" s="298" t="s">
        <v>582</v>
      </c>
      <c r="B25" s="296" t="s">
        <v>418</v>
      </c>
      <c r="C25" s="258"/>
      <c r="D25" s="258"/>
      <c r="E25" s="258"/>
      <c r="F25" s="258"/>
      <c r="G25" s="258"/>
      <c r="H25" s="258"/>
      <c r="I25" s="258"/>
      <c r="J25" s="258"/>
      <c r="K25" s="258"/>
      <c r="L25" s="278">
        <f>M25+N25</f>
        <v>926190</v>
      </c>
      <c r="M25" s="278">
        <v>926190</v>
      </c>
      <c r="N25" s="278"/>
      <c r="O25" s="278">
        <f>P25+Q25</f>
        <v>39900</v>
      </c>
      <c r="P25" s="278">
        <v>39900</v>
      </c>
      <c r="Q25" s="278"/>
      <c r="R25" s="278">
        <f>S25+T25</f>
        <v>148150</v>
      </c>
      <c r="S25" s="278">
        <f>142000+6150</f>
        <v>148150</v>
      </c>
      <c r="T25" s="278"/>
      <c r="U25" s="278">
        <f>V25+W25</f>
        <v>141100</v>
      </c>
      <c r="V25" s="278">
        <v>141100</v>
      </c>
      <c r="W25" s="278"/>
      <c r="X25" s="278">
        <f t="shared" si="4"/>
        <v>597040</v>
      </c>
      <c r="Y25" s="278">
        <f t="shared" si="5"/>
        <v>597040</v>
      </c>
      <c r="Z25" s="278"/>
      <c r="AA25" s="278">
        <f t="shared" si="12"/>
        <v>298520</v>
      </c>
      <c r="AB25" s="278">
        <f t="shared" si="13"/>
        <v>298520</v>
      </c>
      <c r="AC25" s="278">
        <f t="shared" si="17"/>
        <v>0</v>
      </c>
      <c r="AD25" s="278">
        <f t="shared" si="8"/>
        <v>298520</v>
      </c>
      <c r="AE25" s="278">
        <f t="shared" si="9"/>
        <v>298520</v>
      </c>
      <c r="AF25" s="278">
        <f t="shared" si="10"/>
        <v>0</v>
      </c>
      <c r="AG25" s="259"/>
      <c r="AI25" s="359"/>
    </row>
    <row r="26" spans="1:36" s="260" customFormat="1" ht="38.1" customHeight="1">
      <c r="A26" s="298" t="s">
        <v>583</v>
      </c>
      <c r="B26" s="303" t="s">
        <v>320</v>
      </c>
      <c r="C26" s="258"/>
      <c r="D26" s="258"/>
      <c r="E26" s="258"/>
      <c r="F26" s="258"/>
      <c r="G26" s="258"/>
      <c r="H26" s="258"/>
      <c r="I26" s="258"/>
      <c r="J26" s="258"/>
      <c r="K26" s="258"/>
      <c r="L26" s="278">
        <f>M26+N26</f>
        <v>1381651</v>
      </c>
      <c r="M26" s="278">
        <v>1381651</v>
      </c>
      <c r="N26" s="278">
        <f t="shared" ref="N26:W26" si="20">N27+N31</f>
        <v>0</v>
      </c>
      <c r="O26" s="278">
        <f>P26+Q26</f>
        <v>227880</v>
      </c>
      <c r="P26" s="278">
        <f t="shared" si="20"/>
        <v>227880</v>
      </c>
      <c r="Q26" s="278"/>
      <c r="R26" s="278">
        <f>S26+T26</f>
        <v>245392</v>
      </c>
      <c r="S26" s="278">
        <f t="shared" si="20"/>
        <v>245392</v>
      </c>
      <c r="T26" s="278"/>
      <c r="U26" s="278">
        <f t="shared" si="20"/>
        <v>273069</v>
      </c>
      <c r="V26" s="278">
        <f>V27+V31</f>
        <v>273069</v>
      </c>
      <c r="W26" s="278">
        <f t="shared" si="20"/>
        <v>0</v>
      </c>
      <c r="X26" s="278">
        <f t="shared" si="4"/>
        <v>635310</v>
      </c>
      <c r="Y26" s="278">
        <f t="shared" si="5"/>
        <v>635310</v>
      </c>
      <c r="Z26" s="278"/>
      <c r="AA26" s="278">
        <f t="shared" si="12"/>
        <v>317655</v>
      </c>
      <c r="AB26" s="278">
        <f t="shared" si="13"/>
        <v>317655</v>
      </c>
      <c r="AC26" s="278">
        <f t="shared" si="17"/>
        <v>0</v>
      </c>
      <c r="AD26" s="278">
        <f t="shared" si="8"/>
        <v>317655</v>
      </c>
      <c r="AE26" s="278">
        <f t="shared" si="9"/>
        <v>317655</v>
      </c>
      <c r="AF26" s="278">
        <f t="shared" si="10"/>
        <v>0</v>
      </c>
      <c r="AG26" s="259"/>
      <c r="AI26" s="359"/>
    </row>
    <row r="27" spans="1:36" s="264" customFormat="1" ht="37.5">
      <c r="A27" s="261" t="s">
        <v>584</v>
      </c>
      <c r="B27" s="301" t="s">
        <v>321</v>
      </c>
      <c r="C27" s="262"/>
      <c r="D27" s="262"/>
      <c r="E27" s="262"/>
      <c r="F27" s="262"/>
      <c r="G27" s="262"/>
      <c r="H27" s="262"/>
      <c r="I27" s="262"/>
      <c r="J27" s="262"/>
      <c r="K27" s="262"/>
      <c r="L27" s="226"/>
      <c r="M27" s="226"/>
      <c r="N27" s="226"/>
      <c r="O27" s="226">
        <f>P27+Q27</f>
        <v>133200</v>
      </c>
      <c r="P27" s="226">
        <f>P28+P29+P30</f>
        <v>133200</v>
      </c>
      <c r="Q27" s="226"/>
      <c r="R27" s="226">
        <f>S27</f>
        <v>152577</v>
      </c>
      <c r="S27" s="226">
        <f t="shared" ref="S27:W27" si="21">S28+S29+S30</f>
        <v>152577</v>
      </c>
      <c r="T27" s="226"/>
      <c r="U27" s="226">
        <f t="shared" si="21"/>
        <v>168565</v>
      </c>
      <c r="V27" s="226">
        <f>V28+V29+V30</f>
        <v>168565</v>
      </c>
      <c r="W27" s="226">
        <f t="shared" si="21"/>
        <v>0</v>
      </c>
      <c r="X27" s="229"/>
      <c r="Y27" s="229"/>
      <c r="Z27" s="229"/>
      <c r="AA27" s="229"/>
      <c r="AB27" s="229"/>
      <c r="AC27" s="229"/>
      <c r="AD27" s="229"/>
      <c r="AE27" s="229"/>
      <c r="AF27" s="229"/>
      <c r="AG27" s="263"/>
      <c r="AI27" s="362"/>
    </row>
    <row r="28" spans="1:36" s="264" customFormat="1" ht="37.5">
      <c r="A28" s="261"/>
      <c r="B28" s="302" t="s">
        <v>421</v>
      </c>
      <c r="C28" s="262"/>
      <c r="D28" s="262"/>
      <c r="E28" s="262"/>
      <c r="F28" s="262"/>
      <c r="G28" s="262"/>
      <c r="H28" s="262"/>
      <c r="I28" s="262"/>
      <c r="J28" s="262"/>
      <c r="K28" s="262"/>
      <c r="L28" s="226"/>
      <c r="M28" s="226"/>
      <c r="N28" s="226"/>
      <c r="O28" s="226"/>
      <c r="P28" s="226"/>
      <c r="Q28" s="226"/>
      <c r="R28" s="226">
        <f>S28</f>
        <v>22000</v>
      </c>
      <c r="S28" s="226">
        <v>22000</v>
      </c>
      <c r="T28" s="226"/>
      <c r="U28" s="226">
        <f>V28+W28</f>
        <v>22585</v>
      </c>
      <c r="V28" s="226">
        <f>20000+2585</f>
        <v>22585</v>
      </c>
      <c r="W28" s="226"/>
      <c r="X28" s="229"/>
      <c r="Y28" s="229"/>
      <c r="Z28" s="229"/>
      <c r="AA28" s="229"/>
      <c r="AB28" s="229"/>
      <c r="AC28" s="229"/>
      <c r="AD28" s="229"/>
      <c r="AE28" s="229"/>
      <c r="AF28" s="229"/>
      <c r="AG28" s="263"/>
      <c r="AI28" s="362"/>
    </row>
    <row r="29" spans="1:36" s="264" customFormat="1" ht="27.95" customHeight="1">
      <c r="A29" s="261"/>
      <c r="B29" s="302" t="s">
        <v>419</v>
      </c>
      <c r="C29" s="262"/>
      <c r="D29" s="262"/>
      <c r="E29" s="262"/>
      <c r="F29" s="262"/>
      <c r="G29" s="262"/>
      <c r="H29" s="262"/>
      <c r="I29" s="262"/>
      <c r="J29" s="262"/>
      <c r="K29" s="262"/>
      <c r="L29" s="226"/>
      <c r="M29" s="226"/>
      <c r="N29" s="226"/>
      <c r="O29" s="226">
        <f>P29+Q29</f>
        <v>104200</v>
      </c>
      <c r="P29" s="226">
        <v>104200</v>
      </c>
      <c r="Q29" s="226"/>
      <c r="R29" s="226">
        <f t="shared" ref="R29:R31" si="22">S29</f>
        <v>102148</v>
      </c>
      <c r="S29" s="226">
        <v>102148</v>
      </c>
      <c r="T29" s="226"/>
      <c r="U29" s="226">
        <f>V29+W29</f>
        <v>113880</v>
      </c>
      <c r="V29" s="226">
        <v>113880</v>
      </c>
      <c r="W29" s="226"/>
      <c r="X29" s="229"/>
      <c r="Y29" s="229"/>
      <c r="Z29" s="229"/>
      <c r="AA29" s="229"/>
      <c r="AB29" s="229"/>
      <c r="AC29" s="229"/>
      <c r="AD29" s="229"/>
      <c r="AE29" s="229"/>
      <c r="AF29" s="229"/>
      <c r="AG29" s="263"/>
      <c r="AI29" s="362"/>
    </row>
    <row r="30" spans="1:36" s="264" customFormat="1" ht="25.5" customHeight="1">
      <c r="A30" s="261"/>
      <c r="B30" s="302" t="s">
        <v>420</v>
      </c>
      <c r="C30" s="262"/>
      <c r="D30" s="262"/>
      <c r="E30" s="262"/>
      <c r="F30" s="262"/>
      <c r="G30" s="262"/>
      <c r="H30" s="262"/>
      <c r="I30" s="262"/>
      <c r="J30" s="262"/>
      <c r="K30" s="262"/>
      <c r="L30" s="226"/>
      <c r="M30" s="226"/>
      <c r="N30" s="226"/>
      <c r="O30" s="226">
        <f>P30+Q30</f>
        <v>29000</v>
      </c>
      <c r="P30" s="226">
        <v>29000</v>
      </c>
      <c r="Q30" s="226"/>
      <c r="R30" s="226">
        <f t="shared" si="22"/>
        <v>28429</v>
      </c>
      <c r="S30" s="226">
        <v>28429</v>
      </c>
      <c r="T30" s="226"/>
      <c r="U30" s="226">
        <f>V30+W30</f>
        <v>32100</v>
      </c>
      <c r="V30" s="226">
        <v>32100</v>
      </c>
      <c r="W30" s="226"/>
      <c r="X30" s="229"/>
      <c r="Y30" s="229"/>
      <c r="Z30" s="229"/>
      <c r="AA30" s="229"/>
      <c r="AB30" s="229"/>
      <c r="AC30" s="229"/>
      <c r="AD30" s="229"/>
      <c r="AE30" s="229"/>
      <c r="AF30" s="229"/>
      <c r="AG30" s="263"/>
      <c r="AI30" s="362"/>
    </row>
    <row r="31" spans="1:36" s="264" customFormat="1" ht="30.6" customHeight="1">
      <c r="A31" s="261" t="s">
        <v>585</v>
      </c>
      <c r="B31" s="301" t="s">
        <v>324</v>
      </c>
      <c r="C31" s="262"/>
      <c r="D31" s="262"/>
      <c r="E31" s="262"/>
      <c r="F31" s="262"/>
      <c r="G31" s="262"/>
      <c r="H31" s="262"/>
      <c r="I31" s="262"/>
      <c r="J31" s="262"/>
      <c r="K31" s="262"/>
      <c r="L31" s="226"/>
      <c r="M31" s="226"/>
      <c r="N31" s="226"/>
      <c r="O31" s="226">
        <f>P31+Q31</f>
        <v>94680</v>
      </c>
      <c r="P31" s="226">
        <v>94680</v>
      </c>
      <c r="Q31" s="226"/>
      <c r="R31" s="226">
        <f t="shared" si="22"/>
        <v>92815</v>
      </c>
      <c r="S31" s="226">
        <v>92815</v>
      </c>
      <c r="T31" s="226"/>
      <c r="U31" s="226">
        <f>V31+W31</f>
        <v>104504</v>
      </c>
      <c r="V31" s="226">
        <v>104504</v>
      </c>
      <c r="W31" s="226"/>
      <c r="X31" s="229"/>
      <c r="Y31" s="229"/>
      <c r="Z31" s="229"/>
      <c r="AA31" s="229"/>
      <c r="AB31" s="229"/>
      <c r="AC31" s="229"/>
      <c r="AD31" s="229"/>
      <c r="AE31" s="229"/>
      <c r="AF31" s="229"/>
      <c r="AG31" s="263"/>
      <c r="AI31" s="362"/>
    </row>
    <row r="32" spans="1:36" s="5" customFormat="1" ht="42.95" customHeight="1">
      <c r="A32" s="9">
        <v>4</v>
      </c>
      <c r="B32" s="258" t="s">
        <v>586</v>
      </c>
      <c r="C32" s="213"/>
      <c r="D32" s="213"/>
      <c r="E32" s="213"/>
      <c r="F32" s="213"/>
      <c r="G32" s="213"/>
      <c r="H32" s="213"/>
      <c r="I32" s="213"/>
      <c r="J32" s="213"/>
      <c r="K32" s="213"/>
      <c r="L32" s="229">
        <f>M32+N32</f>
        <v>1082400</v>
      </c>
      <c r="M32" s="229">
        <f>995400+87000</f>
        <v>1082400</v>
      </c>
      <c r="N32" s="229"/>
      <c r="O32" s="229"/>
      <c r="P32" s="229"/>
      <c r="Q32" s="229"/>
      <c r="R32" s="454">
        <f>S32+T32</f>
        <v>302360</v>
      </c>
      <c r="S32" s="454">
        <f>221000+81360</f>
        <v>302360</v>
      </c>
      <c r="T32" s="229"/>
      <c r="U32" s="229">
        <f>+V32+W32</f>
        <v>693040</v>
      </c>
      <c r="V32" s="229">
        <v>693040</v>
      </c>
      <c r="W32" s="229"/>
      <c r="X32" s="229">
        <f t="shared" si="4"/>
        <v>87000</v>
      </c>
      <c r="Y32" s="229">
        <f t="shared" si="5"/>
        <v>87000</v>
      </c>
      <c r="Z32" s="229"/>
      <c r="AA32" s="229">
        <f>X32</f>
        <v>87000</v>
      </c>
      <c r="AB32" s="229">
        <f>Y32</f>
        <v>87000</v>
      </c>
      <c r="AC32" s="229"/>
      <c r="AD32" s="229">
        <f t="shared" si="8"/>
        <v>0</v>
      </c>
      <c r="AE32" s="229">
        <f t="shared" si="9"/>
        <v>0</v>
      </c>
      <c r="AF32" s="229"/>
      <c r="AG32" s="365"/>
      <c r="AI32" s="357"/>
    </row>
    <row r="33" spans="1:33">
      <c r="A33" s="363"/>
      <c r="B33" s="364"/>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row>
    <row r="34" spans="1:33" hidden="1">
      <c r="B34" s="215" t="s">
        <v>306</v>
      </c>
    </row>
    <row r="35" spans="1:33" ht="18.75" hidden="1" customHeight="1">
      <c r="B35" s="676" t="s">
        <v>307</v>
      </c>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row>
    <row r="36" spans="1:33" ht="24.75" hidden="1" customHeight="1">
      <c r="B36" s="676" t="s">
        <v>308</v>
      </c>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row>
  </sheetData>
  <mergeCells count="45">
    <mergeCell ref="A1:AG1"/>
    <mergeCell ref="A2:AG2"/>
    <mergeCell ref="A4:AG4"/>
    <mergeCell ref="U5:W5"/>
    <mergeCell ref="AG5:AG7"/>
    <mergeCell ref="A5:A7"/>
    <mergeCell ref="B5:B7"/>
    <mergeCell ref="C5:K5"/>
    <mergeCell ref="L5:N5"/>
    <mergeCell ref="X5:Z5"/>
    <mergeCell ref="A3:AG3"/>
    <mergeCell ref="AA5:AC5"/>
    <mergeCell ref="R5:T5"/>
    <mergeCell ref="AD5:AF5"/>
    <mergeCell ref="AJ5:AL5"/>
    <mergeCell ref="C6:E6"/>
    <mergeCell ref="F6:H6"/>
    <mergeCell ref="I6:K6"/>
    <mergeCell ref="L6:L7"/>
    <mergeCell ref="M6:M7"/>
    <mergeCell ref="N6:N7"/>
    <mergeCell ref="X6:X7"/>
    <mergeCell ref="AK6:AK7"/>
    <mergeCell ref="AL6:AL7"/>
    <mergeCell ref="AJ6:AJ7"/>
    <mergeCell ref="O5:Q5"/>
    <mergeCell ref="O6:O7"/>
    <mergeCell ref="P6:P7"/>
    <mergeCell ref="Q6:Q7"/>
    <mergeCell ref="AA6:AA7"/>
    <mergeCell ref="B35:AG35"/>
    <mergeCell ref="B36:AG36"/>
    <mergeCell ref="Y6:Y7"/>
    <mergeCell ref="Z6:Z7"/>
    <mergeCell ref="U6:U7"/>
    <mergeCell ref="V6:V7"/>
    <mergeCell ref="W6:W7"/>
    <mergeCell ref="S6:S7"/>
    <mergeCell ref="T6:T7"/>
    <mergeCell ref="R6:R7"/>
    <mergeCell ref="AB6:AB7"/>
    <mergeCell ref="AC6:AC7"/>
    <mergeCell ref="AD6:AD7"/>
    <mergeCell ref="AE6:AE7"/>
    <mergeCell ref="AF6:AF7"/>
  </mergeCells>
  <printOptions horizontalCentered="1"/>
  <pageMargins left="0.35433070866141736" right="0.31" top="0.54" bottom="0.46" header="0.24" footer="0.19"/>
  <pageSetup paperSize="9" scale="80" fitToHeight="0" orientation="landscape" r:id="rId1"/>
  <headerFooter differentFirst="1" alignWithMargins="0">
    <oddFooter>&amp;R&amp;P</oddFooter>
  </headerFooter>
  <rowBreaks count="1" manualBreakCount="1">
    <brk id="33" max="2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25" defaultRowHeight="16.5"/>
  <cols>
    <col min="1" max="1" width="6.125" style="150" customWidth="1"/>
    <col min="2" max="2" width="43.25" style="145" customWidth="1"/>
    <col min="3" max="3" width="12.25" style="145" customWidth="1"/>
    <col min="4" max="4" width="9.75" style="145" customWidth="1"/>
    <col min="5" max="5" width="10.125" style="145" customWidth="1"/>
    <col min="6" max="7" width="9.375" style="145" customWidth="1"/>
    <col min="8" max="8" width="15.75" style="145" customWidth="1"/>
    <col min="9" max="9" width="17.625" style="145" customWidth="1"/>
    <col min="10" max="10" width="9" style="145" customWidth="1"/>
    <col min="11" max="11" width="11.375" style="145" customWidth="1"/>
    <col min="12" max="12" width="10.75" style="145" customWidth="1"/>
    <col min="13" max="16384" width="9.125" style="145"/>
  </cols>
  <sheetData>
    <row r="1" spans="1:13" s="142" customFormat="1" ht="26.25" customHeight="1">
      <c r="A1" s="821" t="s">
        <v>155</v>
      </c>
      <c r="B1" s="821"/>
      <c r="C1" s="821"/>
      <c r="D1" s="821"/>
      <c r="E1" s="821"/>
      <c r="F1" s="821"/>
      <c r="G1" s="140"/>
      <c r="H1" s="141" t="s">
        <v>0</v>
      </c>
      <c r="I1" s="141"/>
      <c r="J1" s="140"/>
      <c r="K1" s="140"/>
      <c r="L1" s="140"/>
      <c r="M1" s="140"/>
    </row>
    <row r="2" spans="1:13" s="142" customFormat="1" ht="38.25" customHeight="1">
      <c r="A2" s="822" t="s">
        <v>142</v>
      </c>
      <c r="B2" s="822"/>
      <c r="C2" s="822"/>
      <c r="D2" s="822"/>
      <c r="E2" s="822"/>
      <c r="F2" s="822"/>
      <c r="G2" s="143"/>
      <c r="H2" s="144" t="s">
        <v>2</v>
      </c>
      <c r="I2" s="144"/>
      <c r="J2" s="143"/>
      <c r="K2" s="143"/>
      <c r="L2" s="143"/>
      <c r="M2" s="143"/>
    </row>
    <row r="3" spans="1:13" ht="25.5" customHeight="1">
      <c r="A3" s="823" t="s">
        <v>156</v>
      </c>
      <c r="B3" s="823"/>
      <c r="C3" s="823"/>
      <c r="D3" s="823"/>
      <c r="E3" s="823"/>
      <c r="F3" s="823"/>
      <c r="G3" s="823"/>
      <c r="H3" s="823"/>
      <c r="I3" s="823"/>
      <c r="J3" s="823"/>
      <c r="K3" s="823"/>
      <c r="L3" s="823"/>
      <c r="M3" s="823"/>
    </row>
    <row r="4" spans="1:13" s="142" customFormat="1" ht="26.25" customHeight="1">
      <c r="A4" s="821" t="s">
        <v>157</v>
      </c>
      <c r="B4" s="821"/>
      <c r="C4" s="821"/>
      <c r="D4" s="821"/>
      <c r="E4" s="821"/>
      <c r="F4" s="821"/>
      <c r="G4" s="821"/>
      <c r="H4" s="821"/>
      <c r="I4" s="821"/>
      <c r="J4" s="821"/>
      <c r="K4" s="821"/>
      <c r="L4" s="821"/>
      <c r="M4" s="821"/>
    </row>
    <row r="5" spans="1:13" s="147" customFormat="1" ht="29.25" customHeight="1">
      <c r="A5" s="146"/>
      <c r="B5" s="143"/>
      <c r="C5" s="143"/>
      <c r="D5" s="143"/>
      <c r="E5" s="143"/>
      <c r="F5" s="143"/>
      <c r="G5" s="824" t="s">
        <v>3</v>
      </c>
      <c r="H5" s="824"/>
      <c r="I5" s="824"/>
      <c r="J5" s="824"/>
      <c r="K5" s="824"/>
      <c r="L5" s="824"/>
      <c r="M5" s="824"/>
    </row>
    <row r="6" spans="1:13" s="148" customFormat="1" ht="37.5" customHeight="1">
      <c r="A6" s="820" t="s">
        <v>4</v>
      </c>
      <c r="B6" s="820" t="s">
        <v>158</v>
      </c>
      <c r="C6" s="825" t="s">
        <v>159</v>
      </c>
      <c r="D6" s="826"/>
      <c r="E6" s="826"/>
      <c r="F6" s="827"/>
      <c r="G6" s="825" t="s">
        <v>160</v>
      </c>
      <c r="H6" s="826"/>
      <c r="I6" s="826"/>
      <c r="J6" s="826"/>
      <c r="K6" s="826"/>
      <c r="L6" s="827"/>
      <c r="M6" s="818" t="s">
        <v>7</v>
      </c>
    </row>
    <row r="7" spans="1:13" s="148" customFormat="1" ht="31.5" customHeight="1">
      <c r="A7" s="820"/>
      <c r="B7" s="820"/>
      <c r="C7" s="818" t="s">
        <v>161</v>
      </c>
      <c r="D7" s="820" t="s">
        <v>162</v>
      </c>
      <c r="E7" s="820"/>
      <c r="F7" s="820"/>
      <c r="G7" s="820" t="s">
        <v>161</v>
      </c>
      <c r="H7" s="820"/>
      <c r="I7" s="820"/>
      <c r="J7" s="820" t="s">
        <v>162</v>
      </c>
      <c r="K7" s="820"/>
      <c r="L7" s="820"/>
      <c r="M7" s="828"/>
    </row>
    <row r="8" spans="1:13" s="148" customFormat="1" ht="93.75" customHeight="1">
      <c r="A8" s="820"/>
      <c r="B8" s="820"/>
      <c r="C8" s="819"/>
      <c r="D8" s="149" t="s">
        <v>9</v>
      </c>
      <c r="E8" s="149" t="s">
        <v>10</v>
      </c>
      <c r="F8" s="149" t="s">
        <v>11</v>
      </c>
      <c r="G8" s="149" t="s">
        <v>9</v>
      </c>
      <c r="H8" s="149" t="s">
        <v>163</v>
      </c>
      <c r="I8" s="149" t="s">
        <v>164</v>
      </c>
      <c r="J8" s="149" t="s">
        <v>9</v>
      </c>
      <c r="K8" s="149" t="s">
        <v>10</v>
      </c>
      <c r="L8" s="149" t="s">
        <v>11</v>
      </c>
      <c r="M8" s="819"/>
    </row>
    <row r="9" spans="1:13" s="150" customFormat="1" ht="21" customHeight="1">
      <c r="A9" s="149">
        <v>1</v>
      </c>
      <c r="B9" s="149">
        <v>2</v>
      </c>
      <c r="C9" s="149">
        <v>3</v>
      </c>
      <c r="D9" s="149">
        <v>4</v>
      </c>
      <c r="E9" s="149">
        <v>5</v>
      </c>
      <c r="F9" s="149">
        <v>6</v>
      </c>
      <c r="G9" s="149">
        <v>7</v>
      </c>
      <c r="H9" s="149">
        <v>8</v>
      </c>
      <c r="I9" s="149">
        <v>9</v>
      </c>
      <c r="J9" s="149">
        <v>10</v>
      </c>
      <c r="K9" s="149">
        <v>11</v>
      </c>
      <c r="L9" s="149">
        <v>12</v>
      </c>
      <c r="M9" s="149">
        <v>13</v>
      </c>
    </row>
    <row r="10" spans="1:13" hidden="1">
      <c r="A10" s="149"/>
      <c r="B10" s="149"/>
      <c r="C10" s="149"/>
      <c r="D10" s="149"/>
      <c r="E10" s="149"/>
      <c r="F10" s="149"/>
      <c r="G10" s="149"/>
      <c r="H10" s="149"/>
      <c r="I10" s="149"/>
      <c r="J10" s="151"/>
      <c r="K10" s="151"/>
      <c r="L10" s="151"/>
      <c r="M10" s="151"/>
    </row>
    <row r="11" spans="1:13" ht="23.25" customHeight="1">
      <c r="A11" s="149"/>
      <c r="B11" s="152" t="s">
        <v>165</v>
      </c>
      <c r="C11" s="152"/>
      <c r="D11" s="153"/>
      <c r="E11" s="153"/>
      <c r="F11" s="153"/>
      <c r="G11" s="153"/>
      <c r="H11" s="153"/>
      <c r="I11" s="153"/>
      <c r="J11" s="151"/>
      <c r="K11" s="151"/>
      <c r="L11" s="151"/>
      <c r="M11" s="151"/>
    </row>
    <row r="12" spans="1:13" ht="33" customHeight="1">
      <c r="A12" s="152" t="s">
        <v>32</v>
      </c>
      <c r="B12" s="154" t="s">
        <v>166</v>
      </c>
      <c r="C12" s="154"/>
      <c r="D12" s="153"/>
      <c r="E12" s="153"/>
      <c r="F12" s="153"/>
      <c r="G12" s="153"/>
      <c r="H12" s="153"/>
      <c r="I12" s="153"/>
      <c r="J12" s="151"/>
      <c r="K12" s="151"/>
      <c r="L12" s="151"/>
      <c r="M12" s="151"/>
    </row>
    <row r="13" spans="1:13" ht="36" customHeight="1">
      <c r="A13" s="152">
        <v>1</v>
      </c>
      <c r="B13" s="155" t="s">
        <v>167</v>
      </c>
      <c r="C13" s="156"/>
      <c r="D13" s="153"/>
      <c r="E13" s="153"/>
      <c r="F13" s="153"/>
      <c r="G13" s="153"/>
      <c r="H13" s="153"/>
      <c r="I13" s="153"/>
      <c r="J13" s="151"/>
      <c r="K13" s="151"/>
      <c r="L13" s="151"/>
      <c r="M13" s="151"/>
    </row>
    <row r="14" spans="1:13" s="147" customFormat="1" ht="26.25" customHeight="1">
      <c r="A14" s="157"/>
      <c r="B14" s="158" t="s">
        <v>14</v>
      </c>
      <c r="C14" s="158"/>
      <c r="D14" s="159"/>
      <c r="E14" s="159"/>
      <c r="F14" s="159"/>
      <c r="G14" s="159"/>
      <c r="H14" s="159"/>
      <c r="I14" s="159"/>
      <c r="J14" s="160"/>
      <c r="K14" s="160"/>
      <c r="L14" s="160"/>
      <c r="M14" s="160"/>
    </row>
    <row r="15" spans="1:13" s="147" customFormat="1" ht="26.25" customHeight="1">
      <c r="A15" s="161" t="s">
        <v>168</v>
      </c>
      <c r="B15" s="160" t="s">
        <v>169</v>
      </c>
      <c r="C15" s="160"/>
      <c r="D15" s="162"/>
      <c r="E15" s="162"/>
      <c r="F15" s="162"/>
      <c r="G15" s="162"/>
      <c r="H15" s="162"/>
      <c r="I15" s="162"/>
      <c r="J15" s="160"/>
      <c r="K15" s="160"/>
      <c r="L15" s="160"/>
      <c r="M15" s="160"/>
    </row>
    <row r="16" spans="1:13" s="147" customFormat="1" ht="26.25" customHeight="1">
      <c r="A16" s="161" t="s">
        <v>168</v>
      </c>
      <c r="B16" s="160" t="s">
        <v>170</v>
      </c>
      <c r="C16" s="160"/>
      <c r="D16" s="162"/>
      <c r="E16" s="162"/>
      <c r="F16" s="162"/>
      <c r="G16" s="162"/>
      <c r="H16" s="162"/>
      <c r="I16" s="162"/>
      <c r="J16" s="160"/>
      <c r="K16" s="160"/>
      <c r="L16" s="160"/>
      <c r="M16" s="160"/>
    </row>
    <row r="17" spans="1:13">
      <c r="A17" s="163" t="s">
        <v>35</v>
      </c>
      <c r="B17" s="164" t="s">
        <v>171</v>
      </c>
      <c r="C17" s="165"/>
      <c r="D17" s="166"/>
      <c r="E17" s="166"/>
      <c r="F17" s="166"/>
      <c r="G17" s="166"/>
      <c r="H17" s="166"/>
      <c r="I17" s="166"/>
      <c r="J17" s="151"/>
      <c r="K17" s="151"/>
      <c r="L17" s="151"/>
      <c r="M17" s="151"/>
    </row>
    <row r="18" spans="1:13" s="147" customFormat="1" ht="26.25" customHeight="1">
      <c r="A18" s="157"/>
      <c r="B18" s="158" t="s">
        <v>14</v>
      </c>
      <c r="C18" s="158"/>
      <c r="D18" s="159"/>
      <c r="E18" s="159"/>
      <c r="F18" s="159"/>
      <c r="G18" s="159"/>
      <c r="H18" s="159"/>
      <c r="I18" s="159"/>
      <c r="J18" s="160"/>
      <c r="K18" s="160"/>
      <c r="L18" s="160"/>
      <c r="M18" s="160"/>
    </row>
    <row r="19" spans="1:13" s="147" customFormat="1" ht="39.75" customHeight="1">
      <c r="A19" s="161" t="s">
        <v>168</v>
      </c>
      <c r="B19" s="160" t="s">
        <v>172</v>
      </c>
      <c r="C19" s="160"/>
      <c r="D19" s="162"/>
      <c r="E19" s="162"/>
      <c r="F19" s="162"/>
      <c r="G19" s="162"/>
      <c r="H19" s="162"/>
      <c r="I19" s="162"/>
      <c r="J19" s="160"/>
      <c r="K19" s="160"/>
      <c r="L19" s="160"/>
      <c r="M19" s="160"/>
    </row>
    <row r="20" spans="1:13" s="147" customFormat="1" ht="39.75" customHeight="1">
      <c r="A20" s="161" t="s">
        <v>168</v>
      </c>
      <c r="B20" s="160" t="s">
        <v>173</v>
      </c>
      <c r="C20" s="160"/>
      <c r="D20" s="162"/>
      <c r="E20" s="162"/>
      <c r="F20" s="162"/>
      <c r="G20" s="162"/>
      <c r="H20" s="162"/>
      <c r="I20" s="162"/>
      <c r="J20" s="160"/>
      <c r="K20" s="160"/>
      <c r="L20" s="160"/>
      <c r="M20" s="160"/>
    </row>
    <row r="21" spans="1:13" ht="36" customHeight="1">
      <c r="A21" s="163" t="s">
        <v>42</v>
      </c>
      <c r="B21" s="164" t="s">
        <v>174</v>
      </c>
      <c r="C21" s="165"/>
      <c r="D21" s="166"/>
      <c r="E21" s="166"/>
      <c r="F21" s="166"/>
      <c r="G21" s="166"/>
      <c r="H21" s="166"/>
      <c r="I21" s="166"/>
      <c r="J21" s="151"/>
      <c r="K21" s="151"/>
      <c r="L21" s="151"/>
      <c r="M21" s="151"/>
    </row>
    <row r="22" spans="1:13" ht="36.75" customHeight="1">
      <c r="A22" s="152">
        <v>2</v>
      </c>
      <c r="B22" s="167" t="s">
        <v>175</v>
      </c>
      <c r="C22" s="156"/>
      <c r="D22" s="153"/>
      <c r="E22" s="153"/>
      <c r="F22" s="153"/>
      <c r="G22" s="153"/>
      <c r="H22" s="153"/>
      <c r="I22" s="153"/>
      <c r="J22" s="151"/>
      <c r="K22" s="151"/>
      <c r="L22" s="151"/>
      <c r="M22" s="151"/>
    </row>
    <row r="23" spans="1:13" s="147" customFormat="1" ht="26.25" customHeight="1">
      <c r="A23" s="157"/>
      <c r="B23" s="158" t="s">
        <v>14</v>
      </c>
      <c r="C23" s="158"/>
      <c r="D23" s="159"/>
      <c r="E23" s="159"/>
      <c r="F23" s="159"/>
      <c r="G23" s="159"/>
      <c r="H23" s="159"/>
      <c r="I23" s="159"/>
      <c r="J23" s="160"/>
      <c r="K23" s="160"/>
      <c r="L23" s="160"/>
      <c r="M23" s="160"/>
    </row>
    <row r="24" spans="1:13" s="147" customFormat="1" ht="26.25" customHeight="1">
      <c r="A24" s="161" t="s">
        <v>168</v>
      </c>
      <c r="B24" s="160" t="s">
        <v>169</v>
      </c>
      <c r="C24" s="160"/>
      <c r="D24" s="162"/>
      <c r="E24" s="162"/>
      <c r="F24" s="162"/>
      <c r="G24" s="162"/>
      <c r="H24" s="162"/>
      <c r="I24" s="162"/>
      <c r="J24" s="160"/>
      <c r="K24" s="160"/>
      <c r="L24" s="160"/>
      <c r="M24" s="160"/>
    </row>
    <row r="25" spans="1:13" s="147" customFormat="1" ht="26.25" customHeight="1">
      <c r="A25" s="161" t="s">
        <v>168</v>
      </c>
      <c r="B25" s="160" t="s">
        <v>170</v>
      </c>
      <c r="C25" s="160"/>
      <c r="D25" s="162"/>
      <c r="E25" s="162"/>
      <c r="F25" s="162"/>
      <c r="G25" s="162"/>
      <c r="H25" s="162"/>
      <c r="I25" s="162"/>
      <c r="J25" s="160"/>
      <c r="K25" s="160"/>
      <c r="L25" s="160"/>
      <c r="M25" s="160"/>
    </row>
    <row r="26" spans="1:13" s="170" customFormat="1" ht="24.75" customHeight="1">
      <c r="A26" s="168" t="s">
        <v>35</v>
      </c>
      <c r="B26" s="169" t="s">
        <v>176</v>
      </c>
      <c r="C26" s="169"/>
      <c r="D26" s="159"/>
      <c r="E26" s="159"/>
      <c r="F26" s="159"/>
      <c r="G26" s="159"/>
      <c r="H26" s="159"/>
      <c r="I26" s="159"/>
      <c r="J26" s="158"/>
      <c r="K26" s="158"/>
      <c r="L26" s="158"/>
      <c r="M26" s="158"/>
    </row>
    <row r="27" spans="1:13" s="147" customFormat="1" ht="26.25" customHeight="1">
      <c r="A27" s="157"/>
      <c r="B27" s="158" t="s">
        <v>14</v>
      </c>
      <c r="C27" s="158"/>
      <c r="D27" s="159"/>
      <c r="E27" s="159"/>
      <c r="F27" s="159"/>
      <c r="G27" s="159"/>
      <c r="H27" s="159"/>
      <c r="I27" s="159"/>
      <c r="J27" s="160"/>
      <c r="K27" s="160"/>
      <c r="L27" s="160"/>
      <c r="M27" s="160"/>
    </row>
    <row r="28" spans="1:13" s="147" customFormat="1" ht="26.25" customHeight="1">
      <c r="A28" s="161" t="s">
        <v>168</v>
      </c>
      <c r="B28" s="160" t="s">
        <v>169</v>
      </c>
      <c r="C28" s="160"/>
      <c r="D28" s="162"/>
      <c r="E28" s="162"/>
      <c r="F28" s="162"/>
      <c r="G28" s="162"/>
      <c r="H28" s="162"/>
      <c r="I28" s="162"/>
      <c r="J28" s="160"/>
      <c r="K28" s="160"/>
      <c r="L28" s="160"/>
      <c r="M28" s="160"/>
    </row>
    <row r="29" spans="1:13" s="147" customFormat="1" ht="26.25" customHeight="1">
      <c r="A29" s="161" t="s">
        <v>168</v>
      </c>
      <c r="B29" s="160" t="s">
        <v>170</v>
      </c>
      <c r="C29" s="160"/>
      <c r="D29" s="162"/>
      <c r="E29" s="162"/>
      <c r="F29" s="162"/>
      <c r="G29" s="162"/>
      <c r="H29" s="162"/>
      <c r="I29" s="162"/>
      <c r="J29" s="160"/>
      <c r="K29" s="160"/>
      <c r="L29" s="160"/>
      <c r="M29" s="160"/>
    </row>
    <row r="30" spans="1:13" ht="26.25" customHeight="1">
      <c r="A30" s="171">
        <v>-1</v>
      </c>
      <c r="B30" s="151" t="s">
        <v>177</v>
      </c>
      <c r="C30" s="151"/>
      <c r="D30" s="166"/>
      <c r="E30" s="166"/>
      <c r="F30" s="166"/>
      <c r="G30" s="166"/>
      <c r="H30" s="166"/>
      <c r="I30" s="166"/>
      <c r="J30" s="151"/>
      <c r="K30" s="151"/>
      <c r="L30" s="151"/>
      <c r="M30" s="151"/>
    </row>
    <row r="31" spans="1:13" ht="26.25" customHeight="1">
      <c r="A31" s="172" t="s">
        <v>168</v>
      </c>
      <c r="B31" s="151" t="s">
        <v>169</v>
      </c>
      <c r="C31" s="151"/>
      <c r="D31" s="166"/>
      <c r="E31" s="166"/>
      <c r="F31" s="166"/>
      <c r="G31" s="166"/>
      <c r="H31" s="166"/>
      <c r="I31" s="166"/>
      <c r="J31" s="151"/>
      <c r="K31" s="151"/>
      <c r="L31" s="151"/>
      <c r="M31" s="151"/>
    </row>
    <row r="32" spans="1:13" ht="26.25" customHeight="1">
      <c r="A32" s="172" t="s">
        <v>168</v>
      </c>
      <c r="B32" s="151" t="s">
        <v>170</v>
      </c>
      <c r="C32" s="151"/>
      <c r="D32" s="166"/>
      <c r="E32" s="166"/>
      <c r="F32" s="166"/>
      <c r="G32" s="166"/>
      <c r="H32" s="166"/>
      <c r="I32" s="166"/>
      <c r="J32" s="151"/>
      <c r="K32" s="151"/>
      <c r="L32" s="151"/>
      <c r="M32" s="151"/>
    </row>
    <row r="33" spans="1:13" ht="26.25" customHeight="1">
      <c r="A33" s="171">
        <v>-2</v>
      </c>
      <c r="B33" s="151" t="s">
        <v>177</v>
      </c>
      <c r="C33" s="151"/>
      <c r="D33" s="166"/>
      <c r="E33" s="166"/>
      <c r="F33" s="166"/>
      <c r="G33" s="166"/>
      <c r="H33" s="166"/>
      <c r="I33" s="166"/>
      <c r="J33" s="151"/>
      <c r="K33" s="151"/>
      <c r="L33" s="151"/>
      <c r="M33" s="151"/>
    </row>
    <row r="34" spans="1:13" s="147" customFormat="1" ht="26.25" customHeight="1">
      <c r="A34" s="161"/>
      <c r="B34" s="160" t="s">
        <v>81</v>
      </c>
      <c r="C34" s="160"/>
      <c r="D34" s="162"/>
      <c r="E34" s="162"/>
      <c r="F34" s="162"/>
      <c r="G34" s="162"/>
      <c r="H34" s="162"/>
      <c r="I34" s="162"/>
      <c r="J34" s="160"/>
      <c r="K34" s="160"/>
      <c r="L34" s="160"/>
      <c r="M34" s="160"/>
    </row>
    <row r="35" spans="1:13" s="147" customFormat="1" ht="26.25" customHeight="1">
      <c r="A35" s="161" t="s">
        <v>40</v>
      </c>
      <c r="B35" s="160" t="s">
        <v>40</v>
      </c>
      <c r="C35" s="160"/>
      <c r="D35" s="162"/>
      <c r="E35" s="162"/>
      <c r="F35" s="162"/>
      <c r="G35" s="162"/>
      <c r="H35" s="162"/>
      <c r="I35" s="162"/>
      <c r="J35" s="160"/>
      <c r="K35" s="160"/>
      <c r="L35" s="160"/>
      <c r="M35" s="160"/>
    </row>
    <row r="36" spans="1:13" s="170" customFormat="1" ht="26.25" customHeight="1">
      <c r="A36" s="168" t="s">
        <v>42</v>
      </c>
      <c r="B36" s="169" t="s">
        <v>178</v>
      </c>
      <c r="C36" s="169"/>
      <c r="D36" s="159"/>
      <c r="E36" s="159"/>
      <c r="F36" s="159"/>
      <c r="G36" s="159"/>
      <c r="H36" s="159"/>
      <c r="I36" s="159"/>
      <c r="J36" s="158"/>
      <c r="K36" s="158"/>
      <c r="L36" s="158"/>
      <c r="M36" s="158"/>
    </row>
    <row r="37" spans="1:13" s="147" customFormat="1" ht="26.25" customHeight="1">
      <c r="A37" s="157"/>
      <c r="B37" s="158" t="s">
        <v>14</v>
      </c>
      <c r="C37" s="158"/>
      <c r="D37" s="159"/>
      <c r="E37" s="159"/>
      <c r="F37" s="159"/>
      <c r="G37" s="159"/>
      <c r="H37" s="159"/>
      <c r="I37" s="159"/>
      <c r="J37" s="160"/>
      <c r="K37" s="160"/>
      <c r="L37" s="160"/>
      <c r="M37" s="160"/>
    </row>
    <row r="38" spans="1:13" s="147" customFormat="1" ht="26.25" customHeight="1">
      <c r="A38" s="161" t="s">
        <v>168</v>
      </c>
      <c r="B38" s="160" t="s">
        <v>169</v>
      </c>
      <c r="C38" s="160"/>
      <c r="D38" s="162"/>
      <c r="E38" s="162"/>
      <c r="F38" s="162"/>
      <c r="G38" s="162"/>
      <c r="H38" s="162"/>
      <c r="I38" s="162"/>
      <c r="J38" s="160"/>
      <c r="K38" s="160"/>
      <c r="L38" s="160"/>
      <c r="M38" s="160"/>
    </row>
    <row r="39" spans="1:13" s="147" customFormat="1" ht="26.25" customHeight="1">
      <c r="A39" s="161" t="s">
        <v>168</v>
      </c>
      <c r="B39" s="160" t="s">
        <v>170</v>
      </c>
      <c r="C39" s="160"/>
      <c r="D39" s="162"/>
      <c r="E39" s="162"/>
      <c r="F39" s="162"/>
      <c r="G39" s="162"/>
      <c r="H39" s="162"/>
      <c r="I39" s="162"/>
      <c r="J39" s="160"/>
      <c r="K39" s="160"/>
      <c r="L39" s="160"/>
      <c r="M39" s="160"/>
    </row>
    <row r="40" spans="1:13" ht="26.25" customHeight="1">
      <c r="A40" s="171">
        <v>-1</v>
      </c>
      <c r="B40" s="151" t="s">
        <v>177</v>
      </c>
      <c r="C40" s="151"/>
      <c r="D40" s="166"/>
      <c r="E40" s="166"/>
      <c r="F40" s="166"/>
      <c r="G40" s="166"/>
      <c r="H40" s="166"/>
      <c r="I40" s="166"/>
      <c r="J40" s="151"/>
      <c r="K40" s="151"/>
      <c r="L40" s="151"/>
      <c r="M40" s="151"/>
    </row>
    <row r="41" spans="1:13" ht="26.25" customHeight="1">
      <c r="A41" s="172" t="s">
        <v>168</v>
      </c>
      <c r="B41" s="151" t="s">
        <v>169</v>
      </c>
      <c r="C41" s="151"/>
      <c r="D41" s="166"/>
      <c r="E41" s="166"/>
      <c r="F41" s="166"/>
      <c r="G41" s="166"/>
      <c r="H41" s="166"/>
      <c r="I41" s="166"/>
      <c r="J41" s="151"/>
      <c r="K41" s="151"/>
      <c r="L41" s="151"/>
      <c r="M41" s="151"/>
    </row>
    <row r="42" spans="1:13" ht="26.25" customHeight="1">
      <c r="A42" s="172" t="s">
        <v>168</v>
      </c>
      <c r="B42" s="151" t="s">
        <v>170</v>
      </c>
      <c r="C42" s="151"/>
      <c r="D42" s="166"/>
      <c r="E42" s="166"/>
      <c r="F42" s="166"/>
      <c r="G42" s="166"/>
      <c r="H42" s="166"/>
      <c r="I42" s="166"/>
      <c r="J42" s="151"/>
      <c r="K42" s="151"/>
      <c r="L42" s="151"/>
      <c r="M42" s="151"/>
    </row>
    <row r="43" spans="1:13" ht="26.25" customHeight="1">
      <c r="A43" s="171">
        <v>-2</v>
      </c>
      <c r="B43" s="151" t="s">
        <v>177</v>
      </c>
      <c r="C43" s="151"/>
      <c r="D43" s="166"/>
      <c r="E43" s="166"/>
      <c r="F43" s="166"/>
      <c r="G43" s="166"/>
      <c r="H43" s="166"/>
      <c r="I43" s="166"/>
      <c r="J43" s="151"/>
      <c r="K43" s="151"/>
      <c r="L43" s="151"/>
      <c r="M43" s="151"/>
    </row>
    <row r="44" spans="1:13" s="147" customFormat="1" ht="26.25" customHeight="1">
      <c r="A44" s="161"/>
      <c r="B44" s="160" t="s">
        <v>81</v>
      </c>
      <c r="C44" s="160"/>
      <c r="D44" s="162"/>
      <c r="E44" s="162"/>
      <c r="F44" s="162"/>
      <c r="G44" s="162"/>
      <c r="H44" s="162"/>
      <c r="I44" s="162"/>
      <c r="J44" s="160"/>
      <c r="K44" s="160"/>
      <c r="L44" s="160"/>
      <c r="M44" s="160"/>
    </row>
    <row r="45" spans="1:13" s="147" customFormat="1" ht="26.25" customHeight="1">
      <c r="A45" s="161" t="s">
        <v>40</v>
      </c>
      <c r="B45" s="160" t="s">
        <v>40</v>
      </c>
      <c r="C45" s="160"/>
      <c r="D45" s="162"/>
      <c r="E45" s="162"/>
      <c r="F45" s="162"/>
      <c r="G45" s="162"/>
      <c r="H45" s="162"/>
      <c r="I45" s="162"/>
      <c r="J45" s="160"/>
      <c r="K45" s="160"/>
      <c r="L45" s="160"/>
      <c r="M45" s="160"/>
    </row>
    <row r="46" spans="1:13" ht="29.25" customHeight="1">
      <c r="A46" s="152" t="s">
        <v>48</v>
      </c>
      <c r="B46" s="156" t="s">
        <v>16</v>
      </c>
      <c r="C46" s="156"/>
      <c r="D46" s="153"/>
      <c r="E46" s="153"/>
      <c r="F46" s="153"/>
      <c r="G46" s="153"/>
      <c r="H46" s="153"/>
      <c r="I46" s="153"/>
      <c r="J46" s="151"/>
      <c r="K46" s="151"/>
      <c r="L46" s="151"/>
      <c r="M46" s="151"/>
    </row>
    <row r="47" spans="1:13" ht="29.25" customHeight="1">
      <c r="A47" s="149">
        <v>1</v>
      </c>
      <c r="B47" s="173" t="s">
        <v>179</v>
      </c>
      <c r="C47" s="151"/>
      <c r="D47" s="166"/>
      <c r="E47" s="166"/>
      <c r="F47" s="166"/>
      <c r="G47" s="166"/>
      <c r="H47" s="166"/>
      <c r="I47" s="166"/>
      <c r="J47" s="151"/>
      <c r="K47" s="151"/>
      <c r="L47" s="151"/>
      <c r="M47" s="151"/>
    </row>
    <row r="48" spans="1:13" ht="29.25" customHeight="1">
      <c r="A48" s="149">
        <v>2</v>
      </c>
      <c r="B48" s="173" t="s">
        <v>179</v>
      </c>
      <c r="C48" s="151"/>
      <c r="D48" s="166"/>
      <c r="E48" s="166"/>
      <c r="F48" s="166"/>
      <c r="G48" s="166"/>
      <c r="H48" s="166"/>
      <c r="I48" s="166"/>
      <c r="J48" s="151"/>
      <c r="K48" s="151"/>
      <c r="L48" s="151"/>
      <c r="M48" s="151"/>
    </row>
    <row r="49" spans="1:13" ht="29.25" customHeight="1">
      <c r="A49" s="149" t="s">
        <v>40</v>
      </c>
      <c r="B49" s="151" t="s">
        <v>40</v>
      </c>
      <c r="C49" s="151"/>
      <c r="D49" s="166"/>
      <c r="E49" s="166"/>
      <c r="F49" s="166"/>
      <c r="G49" s="166"/>
      <c r="H49" s="166"/>
      <c r="I49" s="166"/>
      <c r="J49" s="151"/>
      <c r="K49" s="151"/>
      <c r="L49" s="151"/>
      <c r="M49" s="151"/>
    </row>
    <row r="50" spans="1:13" ht="29.25" customHeight="1">
      <c r="A50" s="152" t="s">
        <v>180</v>
      </c>
      <c r="B50" s="156" t="s">
        <v>181</v>
      </c>
      <c r="C50" s="156"/>
      <c r="D50" s="153"/>
      <c r="E50" s="153"/>
      <c r="F50" s="153"/>
      <c r="G50" s="153"/>
      <c r="H50" s="153"/>
      <c r="I50" s="153"/>
      <c r="J50" s="151"/>
      <c r="K50" s="151"/>
      <c r="L50" s="151"/>
      <c r="M50" s="151"/>
    </row>
    <row r="51" spans="1:13" ht="29.25" customHeight="1">
      <c r="A51" s="149">
        <v>1</v>
      </c>
      <c r="B51" s="173" t="s">
        <v>179</v>
      </c>
      <c r="C51" s="151"/>
      <c r="D51" s="166"/>
      <c r="E51" s="166"/>
      <c r="F51" s="166"/>
      <c r="G51" s="166"/>
      <c r="H51" s="166"/>
      <c r="I51" s="166"/>
      <c r="J51" s="151"/>
      <c r="K51" s="151"/>
      <c r="L51" s="151"/>
      <c r="M51" s="151"/>
    </row>
    <row r="52" spans="1:13" ht="29.25" customHeight="1">
      <c r="A52" s="149">
        <v>2</v>
      </c>
      <c r="B52" s="173" t="s">
        <v>179</v>
      </c>
      <c r="C52" s="151"/>
      <c r="D52" s="166"/>
      <c r="E52" s="166"/>
      <c r="F52" s="166"/>
      <c r="G52" s="166"/>
      <c r="H52" s="166"/>
      <c r="I52" s="166"/>
      <c r="J52" s="151"/>
      <c r="K52" s="151"/>
      <c r="L52" s="151"/>
      <c r="M52" s="151"/>
    </row>
    <row r="53" spans="1:13" ht="29.25" customHeight="1">
      <c r="A53" s="149" t="s">
        <v>40</v>
      </c>
      <c r="B53" s="151" t="s">
        <v>40</v>
      </c>
      <c r="C53" s="151"/>
      <c r="D53" s="166"/>
      <c r="E53" s="166"/>
      <c r="F53" s="166"/>
      <c r="G53" s="166"/>
      <c r="H53" s="166"/>
      <c r="I53" s="166"/>
      <c r="J53" s="151"/>
      <c r="K53" s="151"/>
      <c r="L53" s="151"/>
      <c r="M53" s="151"/>
    </row>
    <row r="54" spans="1:13" ht="29.25" customHeight="1">
      <c r="A54" s="152" t="s">
        <v>180</v>
      </c>
      <c r="B54" s="156" t="s">
        <v>17</v>
      </c>
      <c r="C54" s="156"/>
      <c r="D54" s="153"/>
      <c r="E54" s="153"/>
      <c r="F54" s="153"/>
      <c r="G54" s="153"/>
      <c r="H54" s="153"/>
      <c r="I54" s="153"/>
      <c r="J54" s="151"/>
      <c r="K54" s="151"/>
      <c r="L54" s="151"/>
      <c r="M54" s="151"/>
    </row>
    <row r="55" spans="1:13" ht="29.25" customHeight="1">
      <c r="A55" s="149">
        <v>1</v>
      </c>
      <c r="B55" s="173" t="s">
        <v>179</v>
      </c>
      <c r="C55" s="151"/>
      <c r="D55" s="166"/>
      <c r="E55" s="166"/>
      <c r="F55" s="166"/>
      <c r="G55" s="166"/>
      <c r="H55" s="166"/>
      <c r="I55" s="166"/>
      <c r="J55" s="151"/>
      <c r="K55" s="151"/>
      <c r="L55" s="151"/>
      <c r="M55" s="151"/>
    </row>
    <row r="56" spans="1:13" ht="29.25" customHeight="1">
      <c r="A56" s="149">
        <v>2</v>
      </c>
      <c r="B56" s="173" t="s">
        <v>179</v>
      </c>
      <c r="C56" s="151"/>
      <c r="D56" s="166"/>
      <c r="E56" s="166"/>
      <c r="F56" s="166"/>
      <c r="G56" s="166"/>
      <c r="H56" s="166"/>
      <c r="I56" s="166"/>
      <c r="J56" s="151"/>
      <c r="K56" s="151"/>
      <c r="L56" s="151"/>
      <c r="M56" s="151"/>
    </row>
    <row r="57" spans="1:13" ht="29.25" customHeight="1">
      <c r="A57" s="149" t="s">
        <v>40</v>
      </c>
      <c r="B57" s="151" t="s">
        <v>40</v>
      </c>
      <c r="C57" s="151"/>
      <c r="D57" s="166"/>
      <c r="E57" s="166"/>
      <c r="F57" s="166"/>
      <c r="G57" s="166"/>
      <c r="H57" s="166"/>
      <c r="I57" s="166"/>
      <c r="J57" s="151"/>
      <c r="K57" s="151"/>
      <c r="L57" s="151"/>
      <c r="M57" s="151"/>
    </row>
    <row r="58" spans="1:13" ht="39.75" customHeight="1">
      <c r="A58" s="152" t="s">
        <v>136</v>
      </c>
      <c r="B58" s="156" t="s">
        <v>18</v>
      </c>
      <c r="C58" s="156"/>
      <c r="D58" s="153"/>
      <c r="E58" s="153"/>
      <c r="F58" s="153"/>
      <c r="G58" s="153"/>
      <c r="H58" s="153"/>
      <c r="I58" s="153"/>
      <c r="J58" s="151"/>
      <c r="K58" s="151"/>
      <c r="L58" s="151"/>
      <c r="M58" s="151"/>
    </row>
    <row r="59" spans="1:13" ht="31.5" customHeight="1">
      <c r="A59" s="149">
        <v>1</v>
      </c>
      <c r="B59" s="173" t="s">
        <v>179</v>
      </c>
      <c r="C59" s="151"/>
      <c r="D59" s="166"/>
      <c r="E59" s="166"/>
      <c r="F59" s="166"/>
      <c r="G59" s="166"/>
      <c r="H59" s="166"/>
      <c r="I59" s="166"/>
      <c r="J59" s="151"/>
      <c r="K59" s="151"/>
      <c r="L59" s="151"/>
      <c r="M59" s="151"/>
    </row>
    <row r="60" spans="1:13" ht="31.5" customHeight="1">
      <c r="A60" s="149">
        <v>2</v>
      </c>
      <c r="B60" s="173" t="s">
        <v>179</v>
      </c>
      <c r="C60" s="151"/>
      <c r="D60" s="166"/>
      <c r="E60" s="166"/>
      <c r="F60" s="166"/>
      <c r="G60" s="166"/>
      <c r="H60" s="166"/>
      <c r="I60" s="166"/>
      <c r="J60" s="151"/>
      <c r="K60" s="151"/>
      <c r="L60" s="151"/>
      <c r="M60" s="151"/>
    </row>
    <row r="61" spans="1:13" ht="31.5" customHeight="1">
      <c r="A61" s="149" t="s">
        <v>40</v>
      </c>
      <c r="B61" s="151" t="s">
        <v>40</v>
      </c>
      <c r="C61" s="151"/>
      <c r="D61" s="166"/>
      <c r="E61" s="166"/>
      <c r="F61" s="166"/>
      <c r="G61" s="166"/>
      <c r="H61" s="166"/>
      <c r="I61" s="166"/>
      <c r="J61" s="151"/>
      <c r="K61" s="151"/>
      <c r="L61" s="151"/>
      <c r="M61" s="151"/>
    </row>
    <row r="62" spans="1:13" ht="53.25" customHeight="1">
      <c r="A62" s="152" t="s">
        <v>138</v>
      </c>
      <c r="B62" s="156" t="s">
        <v>182</v>
      </c>
      <c r="C62" s="156"/>
      <c r="D62" s="153"/>
      <c r="E62" s="153"/>
      <c r="F62" s="153"/>
      <c r="G62" s="153"/>
      <c r="H62" s="153"/>
      <c r="I62" s="153"/>
      <c r="J62" s="151"/>
      <c r="K62" s="151"/>
      <c r="L62" s="151"/>
      <c r="M62" s="151"/>
    </row>
    <row r="63" spans="1:13" ht="28.5" customHeight="1">
      <c r="A63" s="149">
        <v>1</v>
      </c>
      <c r="B63" s="173" t="s">
        <v>179</v>
      </c>
      <c r="C63" s="151"/>
      <c r="D63" s="166"/>
      <c r="E63" s="166"/>
      <c r="F63" s="166"/>
      <c r="G63" s="166"/>
      <c r="H63" s="166"/>
      <c r="I63" s="166"/>
      <c r="J63" s="151"/>
      <c r="K63" s="151"/>
      <c r="L63" s="151"/>
      <c r="M63" s="151"/>
    </row>
    <row r="64" spans="1:13" ht="28.5" customHeight="1">
      <c r="A64" s="149">
        <v>2</v>
      </c>
      <c r="B64" s="173" t="s">
        <v>179</v>
      </c>
      <c r="C64" s="151"/>
      <c r="D64" s="166"/>
      <c r="E64" s="166"/>
      <c r="F64" s="166"/>
      <c r="G64" s="166"/>
      <c r="H64" s="166"/>
      <c r="I64" s="166"/>
      <c r="J64" s="151"/>
      <c r="K64" s="151"/>
      <c r="L64" s="151"/>
      <c r="M64" s="151"/>
    </row>
    <row r="65" spans="1:13" ht="28.5" customHeight="1">
      <c r="A65" s="149" t="s">
        <v>40</v>
      </c>
      <c r="B65" s="151" t="s">
        <v>40</v>
      </c>
      <c r="C65" s="151"/>
      <c r="D65" s="166"/>
      <c r="E65" s="166"/>
      <c r="F65" s="166"/>
      <c r="G65" s="166"/>
      <c r="H65" s="166"/>
      <c r="I65" s="166"/>
      <c r="J65" s="151"/>
      <c r="K65" s="151"/>
      <c r="L65" s="151"/>
      <c r="M65" s="151"/>
    </row>
    <row r="66" spans="1:13" ht="30" hidden="1" customHeight="1">
      <c r="A66" s="152" t="s">
        <v>183</v>
      </c>
      <c r="B66" s="156" t="s">
        <v>17</v>
      </c>
      <c r="C66" s="156"/>
      <c r="D66" s="153"/>
      <c r="E66" s="153"/>
      <c r="F66" s="153"/>
      <c r="G66" s="153"/>
      <c r="H66" s="153"/>
      <c r="I66" s="153"/>
      <c r="J66" s="151"/>
      <c r="K66" s="151"/>
      <c r="L66" s="151"/>
      <c r="M66" s="151"/>
    </row>
    <row r="67" spans="1:13" ht="30" hidden="1" customHeight="1">
      <c r="A67" s="149">
        <v>1</v>
      </c>
      <c r="B67" s="173" t="s">
        <v>184</v>
      </c>
      <c r="C67" s="151"/>
      <c r="D67" s="166"/>
      <c r="E67" s="166"/>
      <c r="F67" s="166"/>
      <c r="G67" s="166"/>
      <c r="H67" s="166"/>
      <c r="I67" s="166"/>
      <c r="J67" s="151"/>
      <c r="K67" s="151"/>
      <c r="L67" s="151"/>
      <c r="M67" s="151"/>
    </row>
    <row r="68" spans="1:13" ht="30" hidden="1" customHeight="1">
      <c r="A68" s="149">
        <v>2</v>
      </c>
      <c r="B68" s="173" t="s">
        <v>184</v>
      </c>
      <c r="C68" s="151"/>
      <c r="D68" s="166"/>
      <c r="E68" s="166"/>
      <c r="F68" s="166"/>
      <c r="G68" s="166"/>
      <c r="H68" s="166"/>
      <c r="I68" s="166"/>
      <c r="J68" s="151"/>
      <c r="K68" s="151"/>
      <c r="L68" s="151"/>
      <c r="M68" s="151"/>
    </row>
    <row r="69" spans="1:13" ht="30" hidden="1" customHeight="1">
      <c r="A69" s="149" t="s">
        <v>40</v>
      </c>
      <c r="B69" s="151" t="s">
        <v>40</v>
      </c>
      <c r="C69" s="151"/>
      <c r="D69" s="166"/>
      <c r="E69" s="166"/>
      <c r="F69" s="166"/>
      <c r="G69" s="166"/>
      <c r="H69" s="166"/>
      <c r="I69" s="166"/>
      <c r="J69" s="151"/>
      <c r="K69" s="151"/>
      <c r="L69" s="151"/>
      <c r="M69" s="151"/>
    </row>
    <row r="70" spans="1:13" ht="39.75" customHeight="1">
      <c r="A70" s="152" t="s">
        <v>185</v>
      </c>
      <c r="B70" s="156" t="s">
        <v>186</v>
      </c>
      <c r="C70" s="156"/>
      <c r="D70" s="153"/>
      <c r="E70" s="153"/>
      <c r="F70" s="153"/>
      <c r="G70" s="153"/>
      <c r="H70" s="153"/>
      <c r="I70" s="153"/>
      <c r="J70" s="151"/>
      <c r="K70" s="151"/>
      <c r="L70" s="151"/>
      <c r="M70" s="151"/>
    </row>
    <row r="71" spans="1:13" ht="28.5" customHeight="1">
      <c r="A71" s="149">
        <v>1</v>
      </c>
      <c r="B71" s="173" t="s">
        <v>179</v>
      </c>
      <c r="C71" s="151"/>
      <c r="D71" s="166"/>
      <c r="E71" s="166"/>
      <c r="F71" s="166"/>
      <c r="G71" s="166"/>
      <c r="H71" s="166"/>
      <c r="I71" s="166"/>
      <c r="J71" s="151"/>
      <c r="K71" s="151"/>
      <c r="L71" s="151"/>
      <c r="M71" s="151"/>
    </row>
    <row r="72" spans="1:13" ht="28.5" customHeight="1">
      <c r="A72" s="149">
        <v>2</v>
      </c>
      <c r="B72" s="173" t="s">
        <v>179</v>
      </c>
      <c r="C72" s="151"/>
      <c r="D72" s="166"/>
      <c r="E72" s="166"/>
      <c r="F72" s="166"/>
      <c r="G72" s="166"/>
      <c r="H72" s="166"/>
      <c r="I72" s="166"/>
      <c r="J72" s="151"/>
      <c r="K72" s="151"/>
      <c r="L72" s="151"/>
      <c r="M72" s="151"/>
    </row>
    <row r="73" spans="1:13" ht="28.5" customHeight="1">
      <c r="A73" s="149" t="s">
        <v>40</v>
      </c>
      <c r="B73" s="151" t="s">
        <v>40</v>
      </c>
      <c r="C73" s="151"/>
      <c r="D73" s="166"/>
      <c r="E73" s="166"/>
      <c r="F73" s="166"/>
      <c r="G73" s="166"/>
      <c r="H73" s="166"/>
      <c r="I73" s="166"/>
      <c r="J73" s="151"/>
      <c r="K73" s="151"/>
      <c r="L73" s="151"/>
      <c r="M73" s="151"/>
    </row>
    <row r="74" spans="1:13" ht="12" customHeight="1">
      <c r="A74" s="149"/>
      <c r="B74" s="151"/>
      <c r="C74" s="151"/>
      <c r="D74" s="166"/>
      <c r="E74" s="166"/>
      <c r="F74" s="166"/>
      <c r="G74" s="166"/>
      <c r="H74" s="166"/>
      <c r="I74" s="166"/>
      <c r="J74" s="151"/>
      <c r="K74" s="151"/>
      <c r="L74" s="151"/>
      <c r="M74" s="151"/>
    </row>
    <row r="76" spans="1:13">
      <c r="B76" s="174" t="s">
        <v>19</v>
      </c>
      <c r="C76" s="174"/>
    </row>
    <row r="77" spans="1:13">
      <c r="B77" s="175" t="s">
        <v>20</v>
      </c>
      <c r="C77" s="175"/>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25" defaultRowHeight="14.25"/>
  <cols>
    <col min="1" max="1" width="6.375" style="190" customWidth="1"/>
    <col min="2" max="2" width="42.75" style="176" customWidth="1"/>
    <col min="3" max="9" width="11" style="176" customWidth="1"/>
    <col min="10" max="10" width="10.375" style="176" customWidth="1"/>
    <col min="11" max="11" width="11" style="176" customWidth="1"/>
    <col min="12" max="16384" width="9.125" style="176"/>
  </cols>
  <sheetData>
    <row r="1" spans="1:17" ht="23.25" customHeight="1">
      <c r="A1" s="821" t="s">
        <v>194</v>
      </c>
      <c r="B1" s="821"/>
      <c r="C1" s="821"/>
      <c r="D1" s="821"/>
      <c r="E1" s="821"/>
      <c r="F1" s="821"/>
      <c r="G1" s="821"/>
      <c r="H1" s="821"/>
      <c r="I1" s="821"/>
      <c r="J1" s="832" t="s">
        <v>0</v>
      </c>
      <c r="K1" s="832"/>
      <c r="L1" s="832"/>
      <c r="M1" s="832"/>
      <c r="N1" s="832"/>
      <c r="O1" s="832"/>
      <c r="P1" s="832"/>
      <c r="Q1" s="832"/>
    </row>
    <row r="2" spans="1:17" ht="19.5" customHeight="1">
      <c r="A2" s="822" t="s">
        <v>1</v>
      </c>
      <c r="B2" s="822"/>
      <c r="C2" s="822"/>
      <c r="D2" s="822"/>
      <c r="E2" s="822"/>
      <c r="F2" s="822"/>
      <c r="G2" s="822"/>
      <c r="H2" s="822"/>
      <c r="I2" s="822"/>
      <c r="J2" s="833" t="s">
        <v>2</v>
      </c>
      <c r="K2" s="833"/>
      <c r="L2" s="833"/>
      <c r="M2" s="833"/>
      <c r="N2" s="833"/>
      <c r="O2" s="833"/>
      <c r="P2" s="833"/>
      <c r="Q2" s="833"/>
    </row>
    <row r="3" spans="1:17" ht="21.75" customHeight="1">
      <c r="A3" s="834" t="s">
        <v>156</v>
      </c>
      <c r="B3" s="834"/>
      <c r="C3" s="834"/>
      <c r="D3" s="834"/>
      <c r="E3" s="834"/>
      <c r="F3" s="834"/>
      <c r="G3" s="834"/>
      <c r="H3" s="834"/>
      <c r="I3" s="834"/>
      <c r="J3" s="834"/>
      <c r="K3" s="834"/>
      <c r="L3" s="834"/>
      <c r="M3" s="834"/>
      <c r="N3" s="834"/>
      <c r="O3" s="834"/>
      <c r="P3" s="834"/>
      <c r="Q3" s="834"/>
    </row>
    <row r="4" spans="1:17" ht="16.5">
      <c r="A4" s="177"/>
      <c r="B4" s="145"/>
      <c r="C4" s="145"/>
      <c r="D4" s="145"/>
      <c r="E4" s="145"/>
      <c r="F4" s="145"/>
      <c r="G4" s="145"/>
      <c r="H4" s="145"/>
      <c r="I4" s="145"/>
      <c r="J4" s="145"/>
      <c r="K4" s="145"/>
    </row>
    <row r="5" spans="1:17" ht="20.25" customHeight="1">
      <c r="A5" s="821" t="s">
        <v>195</v>
      </c>
      <c r="B5" s="821"/>
      <c r="C5" s="821"/>
      <c r="D5" s="821"/>
      <c r="E5" s="821"/>
      <c r="F5" s="821"/>
      <c r="G5" s="821"/>
      <c r="H5" s="821"/>
      <c r="I5" s="821"/>
      <c r="J5" s="821"/>
      <c r="K5" s="821"/>
      <c r="L5" s="821"/>
      <c r="M5" s="821"/>
      <c r="N5" s="821"/>
      <c r="O5" s="821"/>
      <c r="P5" s="821"/>
      <c r="Q5" s="821"/>
    </row>
    <row r="6" spans="1:17" ht="23.25" customHeight="1">
      <c r="A6" s="821" t="s">
        <v>187</v>
      </c>
      <c r="B6" s="821"/>
      <c r="C6" s="821"/>
      <c r="D6" s="821"/>
      <c r="E6" s="821"/>
      <c r="F6" s="821"/>
      <c r="G6" s="821"/>
      <c r="H6" s="821"/>
      <c r="I6" s="821"/>
      <c r="J6" s="821"/>
      <c r="K6" s="821"/>
      <c r="L6" s="821"/>
      <c r="M6" s="821"/>
      <c r="N6" s="821"/>
      <c r="O6" s="821"/>
      <c r="P6" s="821"/>
      <c r="Q6" s="821"/>
    </row>
    <row r="7" spans="1:17" ht="19.5" customHeight="1">
      <c r="A7" s="822"/>
      <c r="B7" s="822"/>
      <c r="C7" s="822"/>
      <c r="D7" s="822"/>
      <c r="E7" s="822"/>
      <c r="F7" s="822"/>
      <c r="G7" s="822"/>
      <c r="H7" s="822"/>
      <c r="I7" s="822"/>
      <c r="J7" s="822"/>
      <c r="K7" s="822"/>
      <c r="L7" s="822"/>
      <c r="M7" s="822"/>
      <c r="N7" s="822"/>
      <c r="O7" s="822"/>
      <c r="P7" s="822"/>
      <c r="Q7" s="822"/>
    </row>
    <row r="8" spans="1:17" ht="21.75" customHeight="1">
      <c r="A8" s="178"/>
      <c r="B8" s="147"/>
      <c r="C8" s="147"/>
      <c r="D8" s="147"/>
      <c r="E8" s="147"/>
      <c r="F8" s="147"/>
      <c r="M8" s="830" t="s">
        <v>3</v>
      </c>
      <c r="N8" s="830"/>
      <c r="O8" s="830"/>
      <c r="P8" s="830"/>
      <c r="Q8" s="830"/>
    </row>
    <row r="9" spans="1:17" ht="56.25" customHeight="1">
      <c r="A9" s="831" t="s">
        <v>4</v>
      </c>
      <c r="B9" s="829" t="s">
        <v>158</v>
      </c>
      <c r="C9" s="829" t="s">
        <v>57</v>
      </c>
      <c r="D9" s="829"/>
      <c r="E9" s="829"/>
      <c r="F9" s="820" t="s">
        <v>188</v>
      </c>
      <c r="G9" s="820"/>
      <c r="H9" s="820"/>
      <c r="I9" s="820" t="s">
        <v>189</v>
      </c>
      <c r="J9" s="820"/>
      <c r="K9" s="820"/>
      <c r="L9" s="820" t="s">
        <v>190</v>
      </c>
      <c r="M9" s="820"/>
      <c r="N9" s="820"/>
      <c r="O9" s="820"/>
      <c r="P9" s="820"/>
      <c r="Q9" s="820"/>
    </row>
    <row r="10" spans="1:17" ht="35.25" customHeight="1">
      <c r="A10" s="831"/>
      <c r="B10" s="829"/>
      <c r="C10" s="829" t="s">
        <v>9</v>
      </c>
      <c r="D10" s="829" t="s">
        <v>10</v>
      </c>
      <c r="E10" s="829" t="s">
        <v>12</v>
      </c>
      <c r="F10" s="820" t="s">
        <v>9</v>
      </c>
      <c r="G10" s="820" t="s">
        <v>10</v>
      </c>
      <c r="H10" s="820" t="s">
        <v>12</v>
      </c>
      <c r="I10" s="820" t="s">
        <v>9</v>
      </c>
      <c r="J10" s="820" t="s">
        <v>10</v>
      </c>
      <c r="K10" s="820" t="s">
        <v>12</v>
      </c>
      <c r="L10" s="820" t="s">
        <v>191</v>
      </c>
      <c r="M10" s="820"/>
      <c r="N10" s="820"/>
      <c r="O10" s="820" t="s">
        <v>192</v>
      </c>
      <c r="P10" s="820"/>
      <c r="Q10" s="820"/>
    </row>
    <row r="11" spans="1:17" ht="33" customHeight="1">
      <c r="A11" s="831"/>
      <c r="B11" s="829"/>
      <c r="C11" s="829"/>
      <c r="D11" s="829"/>
      <c r="E11" s="829"/>
      <c r="F11" s="820"/>
      <c r="G11" s="820"/>
      <c r="H11" s="820"/>
      <c r="I11" s="820"/>
      <c r="J11" s="820"/>
      <c r="K11" s="820"/>
      <c r="L11" s="149" t="s">
        <v>9</v>
      </c>
      <c r="M11" s="149" t="s">
        <v>10</v>
      </c>
      <c r="N11" s="149" t="s">
        <v>11</v>
      </c>
      <c r="O11" s="149" t="s">
        <v>9</v>
      </c>
      <c r="P11" s="149" t="s">
        <v>10</v>
      </c>
      <c r="Q11" s="149" t="s">
        <v>11</v>
      </c>
    </row>
    <row r="12" spans="1:17" s="181" customFormat="1" ht="18.75">
      <c r="A12" s="179">
        <v>1</v>
      </c>
      <c r="B12" s="180">
        <v>2</v>
      </c>
      <c r="C12" s="179">
        <v>3</v>
      </c>
      <c r="D12" s="180">
        <v>4</v>
      </c>
      <c r="E12" s="179">
        <v>5</v>
      </c>
      <c r="F12" s="180">
        <v>6</v>
      </c>
      <c r="G12" s="179">
        <v>7</v>
      </c>
      <c r="H12" s="180">
        <v>8</v>
      </c>
      <c r="I12" s="179">
        <v>9</v>
      </c>
      <c r="J12" s="180">
        <v>10</v>
      </c>
      <c r="K12" s="179">
        <v>11</v>
      </c>
      <c r="L12" s="180">
        <v>12</v>
      </c>
      <c r="M12" s="179">
        <v>13</v>
      </c>
      <c r="N12" s="180">
        <v>14</v>
      </c>
      <c r="O12" s="179">
        <v>15</v>
      </c>
      <c r="P12" s="180">
        <v>16</v>
      </c>
      <c r="Q12" s="179">
        <v>17</v>
      </c>
    </row>
    <row r="13" spans="1:17" ht="24.75" customHeight="1">
      <c r="A13" s="179"/>
      <c r="B13" s="182" t="s">
        <v>165</v>
      </c>
      <c r="C13" s="183"/>
      <c r="D13" s="183"/>
      <c r="E13" s="183"/>
      <c r="F13" s="184"/>
      <c r="G13" s="184"/>
      <c r="H13" s="184"/>
      <c r="I13" s="184"/>
      <c r="J13" s="184"/>
      <c r="K13" s="184"/>
      <c r="L13" s="184"/>
      <c r="M13" s="184"/>
      <c r="N13" s="184"/>
      <c r="O13" s="184"/>
      <c r="P13" s="184"/>
      <c r="Q13" s="184"/>
    </row>
    <row r="14" spans="1:17" s="187" customFormat="1" ht="24.75" customHeight="1">
      <c r="A14" s="152" t="s">
        <v>32</v>
      </c>
      <c r="B14" s="154" t="s">
        <v>166</v>
      </c>
      <c r="C14" s="185"/>
      <c r="D14" s="185"/>
      <c r="E14" s="185"/>
      <c r="F14" s="186"/>
      <c r="G14" s="186"/>
      <c r="H14" s="186"/>
      <c r="I14" s="186"/>
      <c r="J14" s="186"/>
      <c r="K14" s="186"/>
      <c r="L14" s="186"/>
      <c r="M14" s="186"/>
      <c r="N14" s="186"/>
      <c r="O14" s="186"/>
      <c r="P14" s="186"/>
      <c r="Q14" s="186"/>
    </row>
    <row r="15" spans="1:17" s="187" customFormat="1" ht="24.75" customHeight="1">
      <c r="A15" s="152">
        <v>1</v>
      </c>
      <c r="B15" s="155" t="s">
        <v>167</v>
      </c>
      <c r="C15" s="185"/>
      <c r="D15" s="185"/>
      <c r="E15" s="185"/>
      <c r="F15" s="186"/>
      <c r="G15" s="186"/>
      <c r="H15" s="186"/>
      <c r="I15" s="186"/>
      <c r="J15" s="186"/>
      <c r="K15" s="186"/>
      <c r="L15" s="186"/>
      <c r="M15" s="186"/>
      <c r="N15" s="186"/>
      <c r="O15" s="186"/>
      <c r="P15" s="186"/>
      <c r="Q15" s="186"/>
    </row>
    <row r="16" spans="1:17" s="187" customFormat="1" ht="24.75" customHeight="1">
      <c r="A16" s="157"/>
      <c r="B16" s="158" t="s">
        <v>14</v>
      </c>
      <c r="C16" s="185"/>
      <c r="D16" s="185"/>
      <c r="E16" s="185"/>
      <c r="F16" s="186"/>
      <c r="G16" s="186"/>
      <c r="H16" s="186"/>
      <c r="I16" s="186"/>
      <c r="J16" s="186"/>
      <c r="K16" s="186"/>
      <c r="L16" s="186"/>
      <c r="M16" s="186"/>
      <c r="N16" s="186"/>
      <c r="O16" s="186"/>
      <c r="P16" s="186"/>
      <c r="Q16" s="186"/>
    </row>
    <row r="17" spans="1:17" s="187" customFormat="1" ht="24.75" customHeight="1">
      <c r="A17" s="161" t="s">
        <v>168</v>
      </c>
      <c r="B17" s="160" t="s">
        <v>169</v>
      </c>
      <c r="C17" s="185"/>
      <c r="D17" s="185"/>
      <c r="E17" s="185"/>
      <c r="F17" s="186"/>
      <c r="G17" s="186"/>
      <c r="H17" s="186"/>
      <c r="I17" s="186"/>
      <c r="J17" s="186"/>
      <c r="K17" s="186"/>
      <c r="L17" s="186"/>
      <c r="M17" s="186"/>
      <c r="N17" s="186"/>
      <c r="O17" s="186"/>
      <c r="P17" s="186"/>
      <c r="Q17" s="186"/>
    </row>
    <row r="18" spans="1:17" s="187" customFormat="1" ht="24.75" customHeight="1">
      <c r="A18" s="161" t="s">
        <v>168</v>
      </c>
      <c r="B18" s="160" t="s">
        <v>170</v>
      </c>
      <c r="C18" s="185"/>
      <c r="D18" s="185"/>
      <c r="E18" s="185"/>
      <c r="F18" s="186"/>
      <c r="G18" s="186"/>
      <c r="H18" s="186"/>
      <c r="I18" s="186"/>
      <c r="J18" s="186"/>
      <c r="K18" s="186"/>
      <c r="L18" s="186"/>
      <c r="M18" s="186"/>
      <c r="N18" s="186"/>
      <c r="O18" s="186"/>
      <c r="P18" s="186"/>
      <c r="Q18" s="186"/>
    </row>
    <row r="19" spans="1:17" s="187" customFormat="1" ht="33">
      <c r="A19" s="163" t="s">
        <v>35</v>
      </c>
      <c r="B19" s="164" t="s">
        <v>171</v>
      </c>
      <c r="C19" s="185"/>
      <c r="D19" s="185"/>
      <c r="E19" s="185"/>
      <c r="F19" s="186"/>
      <c r="G19" s="186"/>
      <c r="H19" s="186"/>
      <c r="I19" s="186"/>
      <c r="J19" s="186"/>
      <c r="K19" s="186"/>
      <c r="L19" s="186"/>
      <c r="M19" s="186"/>
      <c r="N19" s="186"/>
      <c r="O19" s="186"/>
      <c r="P19" s="186"/>
      <c r="Q19" s="186"/>
    </row>
    <row r="20" spans="1:17" s="187" customFormat="1" ht="24.75" customHeight="1">
      <c r="A20" s="163" t="s">
        <v>42</v>
      </c>
      <c r="B20" s="164" t="s">
        <v>174</v>
      </c>
      <c r="C20" s="185"/>
      <c r="D20" s="185"/>
      <c r="E20" s="185"/>
      <c r="F20" s="186"/>
      <c r="G20" s="186"/>
      <c r="H20" s="186"/>
      <c r="I20" s="186"/>
      <c r="J20" s="186"/>
      <c r="K20" s="186"/>
      <c r="L20" s="186"/>
      <c r="M20" s="186"/>
      <c r="N20" s="186"/>
      <c r="O20" s="186"/>
      <c r="P20" s="186"/>
      <c r="Q20" s="186"/>
    </row>
    <row r="21" spans="1:17" s="187" customFormat="1" ht="30" customHeight="1">
      <c r="A21" s="152">
        <v>2</v>
      </c>
      <c r="B21" s="167" t="s">
        <v>175</v>
      </c>
      <c r="C21" s="185"/>
      <c r="D21" s="185"/>
      <c r="E21" s="185"/>
      <c r="F21" s="186"/>
      <c r="G21" s="186"/>
      <c r="H21" s="186"/>
      <c r="I21" s="186"/>
      <c r="J21" s="186"/>
      <c r="K21" s="186"/>
      <c r="L21" s="186"/>
      <c r="M21" s="186"/>
      <c r="N21" s="186"/>
      <c r="O21" s="186"/>
      <c r="P21" s="186"/>
      <c r="Q21" s="186"/>
    </row>
    <row r="22" spans="1:17" s="187" customFormat="1" ht="24.75" customHeight="1">
      <c r="A22" s="157"/>
      <c r="B22" s="158" t="s">
        <v>14</v>
      </c>
      <c r="C22" s="185"/>
      <c r="D22" s="185"/>
      <c r="E22" s="185"/>
      <c r="F22" s="186"/>
      <c r="G22" s="186"/>
      <c r="H22" s="186"/>
      <c r="I22" s="186"/>
      <c r="J22" s="186"/>
      <c r="K22" s="186"/>
      <c r="L22" s="186"/>
      <c r="M22" s="186"/>
      <c r="N22" s="186"/>
      <c r="O22" s="186"/>
      <c r="P22" s="186"/>
      <c r="Q22" s="186"/>
    </row>
    <row r="23" spans="1:17" s="187" customFormat="1" ht="24.75" customHeight="1">
      <c r="A23" s="161" t="s">
        <v>168</v>
      </c>
      <c r="B23" s="160" t="s">
        <v>169</v>
      </c>
      <c r="C23" s="185"/>
      <c r="D23" s="185"/>
      <c r="E23" s="185"/>
      <c r="F23" s="186"/>
      <c r="G23" s="186"/>
      <c r="H23" s="186"/>
      <c r="I23" s="186"/>
      <c r="J23" s="186"/>
      <c r="K23" s="186"/>
      <c r="L23" s="186"/>
      <c r="M23" s="186"/>
      <c r="N23" s="186"/>
      <c r="O23" s="186"/>
      <c r="P23" s="186"/>
      <c r="Q23" s="186"/>
    </row>
    <row r="24" spans="1:17" s="187" customFormat="1" ht="24.75" customHeight="1">
      <c r="A24" s="161" t="s">
        <v>168</v>
      </c>
      <c r="B24" s="160" t="s">
        <v>170</v>
      </c>
      <c r="C24" s="185"/>
      <c r="D24" s="185"/>
      <c r="E24" s="185"/>
      <c r="F24" s="186"/>
      <c r="G24" s="186"/>
      <c r="H24" s="186"/>
      <c r="I24" s="186"/>
      <c r="J24" s="186"/>
      <c r="K24" s="186"/>
      <c r="L24" s="186"/>
      <c r="M24" s="186"/>
      <c r="N24" s="186"/>
      <c r="O24" s="186"/>
      <c r="P24" s="186"/>
      <c r="Q24" s="186"/>
    </row>
    <row r="25" spans="1:17" s="187" customFormat="1" ht="24.75" customHeight="1">
      <c r="A25" s="168" t="s">
        <v>35</v>
      </c>
      <c r="B25" s="169" t="s">
        <v>176</v>
      </c>
      <c r="C25" s="185"/>
      <c r="D25" s="185"/>
      <c r="E25" s="185"/>
      <c r="F25" s="186"/>
      <c r="G25" s="186"/>
      <c r="H25" s="186"/>
      <c r="I25" s="186"/>
      <c r="J25" s="186"/>
      <c r="K25" s="186"/>
      <c r="L25" s="186"/>
      <c r="M25" s="186"/>
      <c r="N25" s="186"/>
      <c r="O25" s="186"/>
      <c r="P25" s="186"/>
      <c r="Q25" s="186"/>
    </row>
    <row r="26" spans="1:17" s="187" customFormat="1" ht="24.75" customHeight="1">
      <c r="A26" s="157"/>
      <c r="B26" s="158" t="s">
        <v>14</v>
      </c>
      <c r="C26" s="185"/>
      <c r="D26" s="185"/>
      <c r="E26" s="185"/>
      <c r="F26" s="186"/>
      <c r="G26" s="186"/>
      <c r="H26" s="186"/>
      <c r="I26" s="186"/>
      <c r="J26" s="186"/>
      <c r="K26" s="186"/>
      <c r="L26" s="186"/>
      <c r="M26" s="186"/>
      <c r="N26" s="186"/>
      <c r="O26" s="186"/>
      <c r="P26" s="186"/>
      <c r="Q26" s="186"/>
    </row>
    <row r="27" spans="1:17" s="187" customFormat="1" ht="24.75" customHeight="1">
      <c r="A27" s="161" t="s">
        <v>168</v>
      </c>
      <c r="B27" s="160" t="s">
        <v>169</v>
      </c>
      <c r="C27" s="185"/>
      <c r="D27" s="185"/>
      <c r="E27" s="185"/>
      <c r="F27" s="186"/>
      <c r="G27" s="186"/>
      <c r="H27" s="186"/>
      <c r="I27" s="186"/>
      <c r="J27" s="186"/>
      <c r="K27" s="186"/>
      <c r="L27" s="186"/>
      <c r="M27" s="186"/>
      <c r="N27" s="186"/>
      <c r="O27" s="186"/>
      <c r="P27" s="186"/>
      <c r="Q27" s="186"/>
    </row>
    <row r="28" spans="1:17" s="187" customFormat="1" ht="24.75" customHeight="1">
      <c r="A28" s="161" t="s">
        <v>168</v>
      </c>
      <c r="B28" s="160" t="s">
        <v>170</v>
      </c>
      <c r="C28" s="185"/>
      <c r="D28" s="185"/>
      <c r="E28" s="185"/>
      <c r="F28" s="186"/>
      <c r="G28" s="186"/>
      <c r="H28" s="186"/>
      <c r="I28" s="186"/>
      <c r="J28" s="186"/>
      <c r="K28" s="186"/>
      <c r="L28" s="186"/>
      <c r="M28" s="186"/>
      <c r="N28" s="186"/>
      <c r="O28" s="186"/>
      <c r="P28" s="186"/>
      <c r="Q28" s="186"/>
    </row>
    <row r="29" spans="1:17" s="187" customFormat="1" ht="24.75" customHeight="1">
      <c r="A29" s="171">
        <v>-1</v>
      </c>
      <c r="B29" s="151" t="s">
        <v>177</v>
      </c>
      <c r="C29" s="185"/>
      <c r="D29" s="185"/>
      <c r="E29" s="185"/>
      <c r="F29" s="186"/>
      <c r="G29" s="186"/>
      <c r="H29" s="186"/>
      <c r="I29" s="186"/>
      <c r="J29" s="186"/>
      <c r="K29" s="186"/>
      <c r="L29" s="186"/>
      <c r="M29" s="186"/>
      <c r="N29" s="186"/>
      <c r="O29" s="186"/>
      <c r="P29" s="186"/>
      <c r="Q29" s="186"/>
    </row>
    <row r="30" spans="1:17" s="187" customFormat="1" ht="24.75" customHeight="1">
      <c r="A30" s="172" t="s">
        <v>168</v>
      </c>
      <c r="B30" s="151" t="s">
        <v>169</v>
      </c>
      <c r="C30" s="185"/>
      <c r="D30" s="185"/>
      <c r="E30" s="185"/>
      <c r="F30" s="186"/>
      <c r="G30" s="186"/>
      <c r="H30" s="186"/>
      <c r="I30" s="186"/>
      <c r="J30" s="186"/>
      <c r="K30" s="186"/>
      <c r="L30" s="186"/>
      <c r="M30" s="186"/>
      <c r="N30" s="186"/>
      <c r="O30" s="186"/>
      <c r="P30" s="186"/>
      <c r="Q30" s="186"/>
    </row>
    <row r="31" spans="1:17" s="187" customFormat="1" ht="24.75" customHeight="1">
      <c r="A31" s="172" t="s">
        <v>168</v>
      </c>
      <c r="B31" s="151" t="s">
        <v>170</v>
      </c>
      <c r="C31" s="185"/>
      <c r="D31" s="185"/>
      <c r="E31" s="185"/>
      <c r="F31" s="186"/>
      <c r="G31" s="186"/>
      <c r="H31" s="186"/>
      <c r="I31" s="186"/>
      <c r="J31" s="186"/>
      <c r="K31" s="186"/>
      <c r="L31" s="186"/>
      <c r="M31" s="186"/>
      <c r="N31" s="186"/>
      <c r="O31" s="186"/>
      <c r="P31" s="186"/>
      <c r="Q31" s="186"/>
    </row>
    <row r="32" spans="1:17" s="187" customFormat="1" ht="24.75" customHeight="1">
      <c r="A32" s="171">
        <v>-2</v>
      </c>
      <c r="B32" s="151" t="s">
        <v>177</v>
      </c>
      <c r="C32" s="185"/>
      <c r="D32" s="185"/>
      <c r="E32" s="185"/>
      <c r="F32" s="186"/>
      <c r="G32" s="186"/>
      <c r="H32" s="186"/>
      <c r="I32" s="186"/>
      <c r="J32" s="186"/>
      <c r="K32" s="186"/>
      <c r="L32" s="186"/>
      <c r="M32" s="186"/>
      <c r="N32" s="186"/>
      <c r="O32" s="186"/>
      <c r="P32" s="186"/>
      <c r="Q32" s="186"/>
    </row>
    <row r="33" spans="1:17" s="187" customFormat="1" ht="24.75" customHeight="1">
      <c r="A33" s="161"/>
      <c r="B33" s="160" t="s">
        <v>81</v>
      </c>
      <c r="C33" s="185"/>
      <c r="D33" s="185"/>
      <c r="E33" s="185"/>
      <c r="F33" s="186"/>
      <c r="G33" s="186"/>
      <c r="H33" s="186"/>
      <c r="I33" s="186"/>
      <c r="J33" s="186"/>
      <c r="K33" s="186"/>
      <c r="L33" s="186"/>
      <c r="M33" s="186"/>
      <c r="N33" s="186"/>
      <c r="O33" s="186"/>
      <c r="P33" s="186"/>
      <c r="Q33" s="186"/>
    </row>
    <row r="34" spans="1:17" s="187" customFormat="1" ht="24.75" customHeight="1">
      <c r="A34" s="161" t="s">
        <v>40</v>
      </c>
      <c r="B34" s="160" t="s">
        <v>40</v>
      </c>
      <c r="C34" s="185"/>
      <c r="D34" s="185"/>
      <c r="E34" s="185"/>
      <c r="F34" s="186"/>
      <c r="G34" s="186"/>
      <c r="H34" s="186"/>
      <c r="I34" s="186"/>
      <c r="J34" s="186"/>
      <c r="K34" s="186"/>
      <c r="L34" s="186"/>
      <c r="M34" s="186"/>
      <c r="N34" s="186"/>
      <c r="O34" s="186"/>
      <c r="P34" s="186"/>
      <c r="Q34" s="186"/>
    </row>
    <row r="35" spans="1:17" s="187" customFormat="1" ht="24.75" customHeight="1">
      <c r="A35" s="168" t="s">
        <v>42</v>
      </c>
      <c r="B35" s="169" t="s">
        <v>178</v>
      </c>
      <c r="C35" s="185"/>
      <c r="D35" s="185"/>
      <c r="E35" s="185"/>
      <c r="F35" s="186"/>
      <c r="G35" s="186"/>
      <c r="H35" s="186"/>
      <c r="I35" s="186"/>
      <c r="J35" s="186"/>
      <c r="K35" s="186"/>
      <c r="L35" s="186"/>
      <c r="M35" s="186"/>
      <c r="N35" s="186"/>
      <c r="O35" s="186"/>
      <c r="P35" s="186"/>
      <c r="Q35" s="186"/>
    </row>
    <row r="36" spans="1:17" s="187" customFormat="1" ht="24.75" customHeight="1">
      <c r="A36" s="157"/>
      <c r="B36" s="158" t="s">
        <v>14</v>
      </c>
      <c r="C36" s="185"/>
      <c r="D36" s="185"/>
      <c r="E36" s="185"/>
      <c r="F36" s="186"/>
      <c r="G36" s="186"/>
      <c r="H36" s="186"/>
      <c r="I36" s="186"/>
      <c r="J36" s="186"/>
      <c r="K36" s="186"/>
      <c r="L36" s="186"/>
      <c r="M36" s="186"/>
      <c r="N36" s="186"/>
      <c r="O36" s="186"/>
      <c r="P36" s="186"/>
      <c r="Q36" s="186"/>
    </row>
    <row r="37" spans="1:17" s="187" customFormat="1" ht="24.75" customHeight="1">
      <c r="A37" s="161" t="s">
        <v>168</v>
      </c>
      <c r="B37" s="160" t="s">
        <v>169</v>
      </c>
      <c r="C37" s="185"/>
      <c r="D37" s="185"/>
      <c r="E37" s="185"/>
      <c r="F37" s="186"/>
      <c r="G37" s="186"/>
      <c r="H37" s="186"/>
      <c r="I37" s="186"/>
      <c r="J37" s="186"/>
      <c r="K37" s="186"/>
      <c r="L37" s="186"/>
      <c r="M37" s="186"/>
      <c r="N37" s="186"/>
      <c r="O37" s="186"/>
      <c r="P37" s="186"/>
      <c r="Q37" s="186"/>
    </row>
    <row r="38" spans="1:17" s="187" customFormat="1" ht="24.75" customHeight="1">
      <c r="A38" s="161" t="s">
        <v>168</v>
      </c>
      <c r="B38" s="160" t="s">
        <v>170</v>
      </c>
      <c r="C38" s="185"/>
      <c r="D38" s="185"/>
      <c r="E38" s="185"/>
      <c r="F38" s="186"/>
      <c r="G38" s="186"/>
      <c r="H38" s="186"/>
      <c r="I38" s="186"/>
      <c r="J38" s="186"/>
      <c r="K38" s="186"/>
      <c r="L38" s="186"/>
      <c r="M38" s="186"/>
      <c r="N38" s="186"/>
      <c r="O38" s="186"/>
      <c r="P38" s="186"/>
      <c r="Q38" s="186"/>
    </row>
    <row r="39" spans="1:17" s="187" customFormat="1" ht="24.75" customHeight="1">
      <c r="A39" s="171">
        <v>-1</v>
      </c>
      <c r="B39" s="151" t="s">
        <v>177</v>
      </c>
      <c r="C39" s="185"/>
      <c r="D39" s="185"/>
      <c r="E39" s="185"/>
      <c r="F39" s="186"/>
      <c r="G39" s="186"/>
      <c r="H39" s="186"/>
      <c r="I39" s="186"/>
      <c r="J39" s="186"/>
      <c r="K39" s="186"/>
      <c r="L39" s="186"/>
      <c r="M39" s="186"/>
      <c r="N39" s="186"/>
      <c r="O39" s="186"/>
      <c r="P39" s="186"/>
      <c r="Q39" s="186"/>
    </row>
    <row r="40" spans="1:17" s="187" customFormat="1" ht="24.75" customHeight="1">
      <c r="A40" s="172" t="s">
        <v>168</v>
      </c>
      <c r="B40" s="151" t="s">
        <v>169</v>
      </c>
      <c r="C40" s="185"/>
      <c r="D40" s="185"/>
      <c r="E40" s="185"/>
      <c r="F40" s="186"/>
      <c r="G40" s="186"/>
      <c r="H40" s="186"/>
      <c r="I40" s="186"/>
      <c r="J40" s="186"/>
      <c r="K40" s="186"/>
      <c r="L40" s="186"/>
      <c r="M40" s="186"/>
      <c r="N40" s="186"/>
      <c r="O40" s="186"/>
      <c r="P40" s="186"/>
      <c r="Q40" s="186"/>
    </row>
    <row r="41" spans="1:17" s="187" customFormat="1" ht="24.75" customHeight="1">
      <c r="A41" s="172" t="s">
        <v>168</v>
      </c>
      <c r="B41" s="151" t="s">
        <v>170</v>
      </c>
      <c r="C41" s="185"/>
      <c r="D41" s="185"/>
      <c r="E41" s="185"/>
      <c r="F41" s="186"/>
      <c r="G41" s="186"/>
      <c r="H41" s="186"/>
      <c r="I41" s="186"/>
      <c r="J41" s="186"/>
      <c r="K41" s="186"/>
      <c r="L41" s="186"/>
      <c r="M41" s="186"/>
      <c r="N41" s="186"/>
      <c r="O41" s="186"/>
      <c r="P41" s="186"/>
      <c r="Q41" s="186"/>
    </row>
    <row r="42" spans="1:17" s="187" customFormat="1" ht="24.75" customHeight="1">
      <c r="A42" s="171">
        <v>-2</v>
      </c>
      <c r="B42" s="151" t="s">
        <v>177</v>
      </c>
      <c r="C42" s="185"/>
      <c r="D42" s="185"/>
      <c r="E42" s="185"/>
      <c r="F42" s="186"/>
      <c r="G42" s="186"/>
      <c r="H42" s="186"/>
      <c r="I42" s="186"/>
      <c r="J42" s="186"/>
      <c r="K42" s="186"/>
      <c r="L42" s="186"/>
      <c r="M42" s="186"/>
      <c r="N42" s="186"/>
      <c r="O42" s="186"/>
      <c r="P42" s="186"/>
      <c r="Q42" s="186"/>
    </row>
    <row r="43" spans="1:17" s="187" customFormat="1" ht="24.75" customHeight="1">
      <c r="A43" s="161"/>
      <c r="B43" s="160" t="s">
        <v>81</v>
      </c>
      <c r="C43" s="185"/>
      <c r="D43" s="185"/>
      <c r="E43" s="185"/>
      <c r="F43" s="186"/>
      <c r="G43" s="186"/>
      <c r="H43" s="186"/>
      <c r="I43" s="186"/>
      <c r="J43" s="186"/>
      <c r="K43" s="186"/>
      <c r="L43" s="186"/>
      <c r="M43" s="186"/>
      <c r="N43" s="186"/>
      <c r="O43" s="186"/>
      <c r="P43" s="186"/>
      <c r="Q43" s="186"/>
    </row>
    <row r="44" spans="1:17" s="187" customFormat="1" ht="24.75" customHeight="1">
      <c r="A44" s="161" t="s">
        <v>40</v>
      </c>
      <c r="B44" s="160" t="s">
        <v>40</v>
      </c>
      <c r="C44" s="185"/>
      <c r="D44" s="185"/>
      <c r="E44" s="185"/>
      <c r="F44" s="186"/>
      <c r="G44" s="186"/>
      <c r="H44" s="186"/>
      <c r="I44" s="186"/>
      <c r="J44" s="186"/>
      <c r="K44" s="186"/>
      <c r="L44" s="186"/>
      <c r="M44" s="186"/>
      <c r="N44" s="186"/>
      <c r="O44" s="186"/>
      <c r="P44" s="186"/>
      <c r="Q44" s="186"/>
    </row>
    <row r="45" spans="1:17" s="187" customFormat="1" ht="24.75" customHeight="1">
      <c r="A45" s="152" t="s">
        <v>48</v>
      </c>
      <c r="B45" s="156" t="s">
        <v>16</v>
      </c>
      <c r="C45" s="185"/>
      <c r="D45" s="185"/>
      <c r="E45" s="185"/>
      <c r="F45" s="186"/>
      <c r="G45" s="186"/>
      <c r="H45" s="186"/>
      <c r="I45" s="186"/>
      <c r="J45" s="186"/>
      <c r="K45" s="186"/>
      <c r="L45" s="186"/>
      <c r="M45" s="186"/>
      <c r="N45" s="186"/>
      <c r="O45" s="186"/>
      <c r="P45" s="186"/>
      <c r="Q45" s="186"/>
    </row>
    <row r="46" spans="1:17" s="187" customFormat="1" ht="24.75" customHeight="1">
      <c r="A46" s="149">
        <v>1</v>
      </c>
      <c r="B46" s="173" t="s">
        <v>179</v>
      </c>
      <c r="C46" s="185"/>
      <c r="D46" s="185"/>
      <c r="E46" s="185"/>
      <c r="F46" s="186"/>
      <c r="G46" s="186"/>
      <c r="H46" s="186"/>
      <c r="I46" s="186"/>
      <c r="J46" s="186"/>
      <c r="K46" s="186"/>
      <c r="L46" s="186"/>
      <c r="M46" s="186"/>
      <c r="N46" s="186"/>
      <c r="O46" s="186"/>
      <c r="P46" s="186"/>
      <c r="Q46" s="186"/>
    </row>
    <row r="47" spans="1:17" s="187" customFormat="1" ht="24.75" customHeight="1">
      <c r="A47" s="149">
        <v>2</v>
      </c>
      <c r="B47" s="173" t="s">
        <v>179</v>
      </c>
      <c r="C47" s="185"/>
      <c r="D47" s="185"/>
      <c r="E47" s="185"/>
      <c r="F47" s="186"/>
      <c r="G47" s="186"/>
      <c r="H47" s="186"/>
      <c r="I47" s="186"/>
      <c r="J47" s="186"/>
      <c r="K47" s="186"/>
      <c r="L47" s="186"/>
      <c r="M47" s="186"/>
      <c r="N47" s="186"/>
      <c r="O47" s="186"/>
      <c r="P47" s="186"/>
      <c r="Q47" s="186"/>
    </row>
    <row r="48" spans="1:17" s="187" customFormat="1" ht="24.75" customHeight="1">
      <c r="A48" s="149" t="s">
        <v>40</v>
      </c>
      <c r="B48" s="151" t="s">
        <v>40</v>
      </c>
      <c r="C48" s="185"/>
      <c r="D48" s="185"/>
      <c r="E48" s="185"/>
      <c r="F48" s="186"/>
      <c r="G48" s="186"/>
      <c r="H48" s="186"/>
      <c r="I48" s="186"/>
      <c r="J48" s="186"/>
      <c r="K48" s="186"/>
      <c r="L48" s="186"/>
      <c r="M48" s="186"/>
      <c r="N48" s="186"/>
      <c r="O48" s="186"/>
      <c r="P48" s="186"/>
      <c r="Q48" s="186"/>
    </row>
    <row r="49" spans="1:17" s="187" customFormat="1" ht="24.75" customHeight="1">
      <c r="A49" s="152" t="s">
        <v>180</v>
      </c>
      <c r="B49" s="156" t="s">
        <v>181</v>
      </c>
      <c r="C49" s="185"/>
      <c r="D49" s="185"/>
      <c r="E49" s="185"/>
      <c r="F49" s="186"/>
      <c r="G49" s="186"/>
      <c r="H49" s="186"/>
      <c r="I49" s="186"/>
      <c r="J49" s="186"/>
      <c r="K49" s="186"/>
      <c r="L49" s="186"/>
      <c r="M49" s="186"/>
      <c r="N49" s="186"/>
      <c r="O49" s="186"/>
      <c r="P49" s="186"/>
      <c r="Q49" s="186"/>
    </row>
    <row r="50" spans="1:17" s="187" customFormat="1" ht="24.75" customHeight="1">
      <c r="A50" s="149">
        <v>1</v>
      </c>
      <c r="B50" s="173" t="s">
        <v>179</v>
      </c>
      <c r="C50" s="185"/>
      <c r="D50" s="185"/>
      <c r="E50" s="185"/>
      <c r="F50" s="186"/>
      <c r="G50" s="186"/>
      <c r="H50" s="186"/>
      <c r="I50" s="186"/>
      <c r="J50" s="186"/>
      <c r="K50" s="186"/>
      <c r="L50" s="186"/>
      <c r="M50" s="186"/>
      <c r="N50" s="186"/>
      <c r="O50" s="186"/>
      <c r="P50" s="186"/>
      <c r="Q50" s="186"/>
    </row>
    <row r="51" spans="1:17" s="187" customFormat="1" ht="24.75" customHeight="1">
      <c r="A51" s="149">
        <v>2</v>
      </c>
      <c r="B51" s="173" t="s">
        <v>179</v>
      </c>
      <c r="C51" s="185"/>
      <c r="D51" s="185"/>
      <c r="E51" s="185"/>
      <c r="F51" s="186"/>
      <c r="G51" s="186"/>
      <c r="H51" s="186"/>
      <c r="I51" s="186"/>
      <c r="J51" s="186"/>
      <c r="K51" s="186"/>
      <c r="L51" s="186"/>
      <c r="M51" s="186"/>
      <c r="N51" s="186"/>
      <c r="O51" s="186"/>
      <c r="P51" s="186"/>
      <c r="Q51" s="186"/>
    </row>
    <row r="52" spans="1:17" s="187" customFormat="1" ht="24.75" customHeight="1">
      <c r="A52" s="149" t="s">
        <v>40</v>
      </c>
      <c r="B52" s="151" t="s">
        <v>40</v>
      </c>
      <c r="C52" s="185"/>
      <c r="D52" s="185"/>
      <c r="E52" s="185"/>
      <c r="F52" s="186"/>
      <c r="G52" s="186"/>
      <c r="H52" s="186"/>
      <c r="I52" s="186"/>
      <c r="J52" s="186"/>
      <c r="K52" s="186"/>
      <c r="L52" s="186"/>
      <c r="M52" s="186"/>
      <c r="N52" s="186"/>
      <c r="O52" s="186"/>
      <c r="P52" s="186"/>
      <c r="Q52" s="186"/>
    </row>
    <row r="53" spans="1:17" s="187" customFormat="1" ht="24.75" customHeight="1">
      <c r="A53" s="152" t="s">
        <v>136</v>
      </c>
      <c r="B53" s="156" t="s">
        <v>17</v>
      </c>
      <c r="C53" s="185"/>
      <c r="D53" s="185"/>
      <c r="E53" s="185"/>
      <c r="F53" s="186"/>
      <c r="G53" s="186"/>
      <c r="H53" s="186"/>
      <c r="I53" s="186"/>
      <c r="J53" s="186"/>
      <c r="K53" s="186"/>
      <c r="L53" s="186"/>
      <c r="M53" s="186"/>
      <c r="N53" s="186"/>
      <c r="O53" s="186"/>
      <c r="P53" s="186"/>
      <c r="Q53" s="186"/>
    </row>
    <row r="54" spans="1:17" s="187" customFormat="1" ht="24.75" customHeight="1">
      <c r="A54" s="149">
        <v>1</v>
      </c>
      <c r="B54" s="173" t="s">
        <v>179</v>
      </c>
      <c r="C54" s="185"/>
      <c r="D54" s="185"/>
      <c r="E54" s="185"/>
      <c r="F54" s="186"/>
      <c r="G54" s="186"/>
      <c r="H54" s="186"/>
      <c r="I54" s="186"/>
      <c r="J54" s="186"/>
      <c r="K54" s="186"/>
      <c r="L54" s="186"/>
      <c r="M54" s="186"/>
      <c r="N54" s="186"/>
      <c r="O54" s="186"/>
      <c r="P54" s="186"/>
      <c r="Q54" s="186"/>
    </row>
    <row r="55" spans="1:17" s="187" customFormat="1" ht="24.75" customHeight="1">
      <c r="A55" s="149">
        <v>2</v>
      </c>
      <c r="B55" s="173" t="s">
        <v>179</v>
      </c>
      <c r="C55" s="185"/>
      <c r="D55" s="185"/>
      <c r="E55" s="185"/>
      <c r="F55" s="186"/>
      <c r="G55" s="186"/>
      <c r="H55" s="186"/>
      <c r="I55" s="186"/>
      <c r="J55" s="186"/>
      <c r="K55" s="186"/>
      <c r="L55" s="186"/>
      <c r="M55" s="186"/>
      <c r="N55" s="186"/>
      <c r="O55" s="186"/>
      <c r="P55" s="186"/>
      <c r="Q55" s="186"/>
    </row>
    <row r="56" spans="1:17" s="187" customFormat="1" ht="24.75" customHeight="1">
      <c r="A56" s="149" t="s">
        <v>40</v>
      </c>
      <c r="B56" s="151" t="s">
        <v>40</v>
      </c>
      <c r="C56" s="185"/>
      <c r="D56" s="185"/>
      <c r="E56" s="185"/>
      <c r="F56" s="186"/>
      <c r="G56" s="186"/>
      <c r="H56" s="186"/>
      <c r="I56" s="186"/>
      <c r="J56" s="186"/>
      <c r="K56" s="186"/>
      <c r="L56" s="186"/>
      <c r="M56" s="186"/>
      <c r="N56" s="186"/>
      <c r="O56" s="186"/>
      <c r="P56" s="186"/>
      <c r="Q56" s="186"/>
    </row>
    <row r="57" spans="1:17" s="187" customFormat="1" ht="18.75">
      <c r="A57" s="152" t="s">
        <v>138</v>
      </c>
      <c r="B57" s="156" t="s">
        <v>18</v>
      </c>
      <c r="C57" s="185"/>
      <c r="D57" s="185"/>
      <c r="E57" s="185"/>
      <c r="F57" s="186"/>
      <c r="G57" s="186"/>
      <c r="H57" s="186"/>
      <c r="I57" s="186"/>
      <c r="J57" s="186"/>
      <c r="K57" s="186"/>
      <c r="L57" s="186"/>
      <c r="M57" s="186"/>
      <c r="N57" s="186"/>
      <c r="O57" s="186"/>
      <c r="P57" s="186"/>
      <c r="Q57" s="186"/>
    </row>
    <row r="58" spans="1:17" s="187" customFormat="1" ht="24.75" customHeight="1">
      <c r="A58" s="149">
        <v>1</v>
      </c>
      <c r="B58" s="173" t="s">
        <v>179</v>
      </c>
      <c r="C58" s="185"/>
      <c r="D58" s="185"/>
      <c r="E58" s="185"/>
      <c r="F58" s="186"/>
      <c r="G58" s="186"/>
      <c r="H58" s="186"/>
      <c r="I58" s="186"/>
      <c r="J58" s="186"/>
      <c r="K58" s="186"/>
      <c r="L58" s="186"/>
      <c r="M58" s="186"/>
      <c r="N58" s="186"/>
      <c r="O58" s="186"/>
      <c r="P58" s="186"/>
      <c r="Q58" s="186"/>
    </row>
    <row r="59" spans="1:17" s="187" customFormat="1" ht="24.75" customHeight="1">
      <c r="A59" s="149">
        <v>2</v>
      </c>
      <c r="B59" s="173" t="s">
        <v>179</v>
      </c>
      <c r="C59" s="185"/>
      <c r="D59" s="185"/>
      <c r="E59" s="185"/>
      <c r="F59" s="186"/>
      <c r="G59" s="186"/>
      <c r="H59" s="186"/>
      <c r="I59" s="186"/>
      <c r="J59" s="186"/>
      <c r="K59" s="186"/>
      <c r="L59" s="186"/>
      <c r="M59" s="186"/>
      <c r="N59" s="186"/>
      <c r="O59" s="186"/>
      <c r="P59" s="186"/>
      <c r="Q59" s="186"/>
    </row>
    <row r="60" spans="1:17" s="187" customFormat="1" ht="24.75" customHeight="1">
      <c r="A60" s="149" t="s">
        <v>40</v>
      </c>
      <c r="B60" s="151" t="s">
        <v>40</v>
      </c>
      <c r="C60" s="185"/>
      <c r="D60" s="185"/>
      <c r="E60" s="185"/>
      <c r="F60" s="186"/>
      <c r="G60" s="186"/>
      <c r="H60" s="186"/>
      <c r="I60" s="186"/>
      <c r="J60" s="186"/>
      <c r="K60" s="186"/>
      <c r="L60" s="186"/>
      <c r="M60" s="186"/>
      <c r="N60" s="186"/>
      <c r="O60" s="186"/>
      <c r="P60" s="186"/>
      <c r="Q60" s="186"/>
    </row>
    <row r="61" spans="1:17" s="187" customFormat="1" ht="33">
      <c r="A61" s="152" t="s">
        <v>183</v>
      </c>
      <c r="B61" s="156" t="s">
        <v>182</v>
      </c>
      <c r="C61" s="185"/>
      <c r="D61" s="185"/>
      <c r="E61" s="185"/>
      <c r="F61" s="186"/>
      <c r="G61" s="186"/>
      <c r="H61" s="186"/>
      <c r="I61" s="186"/>
      <c r="J61" s="186"/>
      <c r="K61" s="186"/>
      <c r="L61" s="186"/>
      <c r="M61" s="186"/>
      <c r="N61" s="186"/>
      <c r="O61" s="186"/>
      <c r="P61" s="186"/>
      <c r="Q61" s="186"/>
    </row>
    <row r="62" spans="1:17" s="187" customFormat="1" ht="24.75" customHeight="1">
      <c r="A62" s="149">
        <v>1</v>
      </c>
      <c r="B62" s="173" t="s">
        <v>179</v>
      </c>
      <c r="C62" s="185"/>
      <c r="D62" s="185"/>
      <c r="E62" s="185"/>
      <c r="F62" s="186"/>
      <c r="G62" s="186"/>
      <c r="H62" s="186"/>
      <c r="I62" s="186"/>
      <c r="J62" s="186"/>
      <c r="K62" s="186"/>
      <c r="L62" s="186"/>
      <c r="M62" s="186"/>
      <c r="N62" s="186"/>
      <c r="O62" s="186"/>
      <c r="P62" s="186"/>
      <c r="Q62" s="186"/>
    </row>
    <row r="63" spans="1:17" s="187" customFormat="1" ht="24.75" customHeight="1">
      <c r="A63" s="149">
        <v>2</v>
      </c>
      <c r="B63" s="173" t="s">
        <v>179</v>
      </c>
      <c r="C63" s="185"/>
      <c r="D63" s="185"/>
      <c r="E63" s="185"/>
      <c r="F63" s="186"/>
      <c r="G63" s="186"/>
      <c r="H63" s="186"/>
      <c r="I63" s="186"/>
      <c r="J63" s="186"/>
      <c r="K63" s="186"/>
      <c r="L63" s="186"/>
      <c r="M63" s="186"/>
      <c r="N63" s="186"/>
      <c r="O63" s="186"/>
      <c r="P63" s="186"/>
      <c r="Q63" s="186"/>
    </row>
    <row r="64" spans="1:17" s="187" customFormat="1" ht="24.75" customHeight="1">
      <c r="A64" s="149" t="s">
        <v>40</v>
      </c>
      <c r="B64" s="151" t="s">
        <v>40</v>
      </c>
      <c r="C64" s="185"/>
      <c r="D64" s="185"/>
      <c r="E64" s="185"/>
      <c r="F64" s="186"/>
      <c r="G64" s="186"/>
      <c r="H64" s="186"/>
      <c r="I64" s="186"/>
      <c r="J64" s="186"/>
      <c r="K64" s="186"/>
      <c r="L64" s="186"/>
      <c r="M64" s="186"/>
      <c r="N64" s="186"/>
      <c r="O64" s="186"/>
      <c r="P64" s="186"/>
      <c r="Q64" s="186"/>
    </row>
    <row r="65" spans="1:19" s="187" customFormat="1" ht="33">
      <c r="A65" s="152" t="s">
        <v>185</v>
      </c>
      <c r="B65" s="156" t="s">
        <v>186</v>
      </c>
      <c r="C65" s="185"/>
      <c r="D65" s="185"/>
      <c r="E65" s="185"/>
      <c r="F65" s="186"/>
      <c r="G65" s="186"/>
      <c r="H65" s="186"/>
      <c r="I65" s="186"/>
      <c r="J65" s="186"/>
      <c r="K65" s="186"/>
      <c r="L65" s="186"/>
      <c r="M65" s="186"/>
      <c r="N65" s="186"/>
      <c r="O65" s="186"/>
      <c r="P65" s="186"/>
      <c r="Q65" s="186"/>
    </row>
    <row r="66" spans="1:19" s="187" customFormat="1" ht="24.75" customHeight="1">
      <c r="A66" s="149">
        <v>1</v>
      </c>
      <c r="B66" s="173" t="s">
        <v>179</v>
      </c>
      <c r="C66" s="185"/>
      <c r="D66" s="185"/>
      <c r="E66" s="185"/>
      <c r="F66" s="186"/>
      <c r="G66" s="186"/>
      <c r="H66" s="186"/>
      <c r="I66" s="186"/>
      <c r="J66" s="186"/>
      <c r="K66" s="186"/>
      <c r="L66" s="186"/>
      <c r="M66" s="186"/>
      <c r="N66" s="186"/>
      <c r="O66" s="186"/>
      <c r="P66" s="186"/>
      <c r="Q66" s="186"/>
    </row>
    <row r="67" spans="1:19" s="187" customFormat="1" ht="24.75" customHeight="1">
      <c r="A67" s="149">
        <v>2</v>
      </c>
      <c r="B67" s="173" t="s">
        <v>179</v>
      </c>
      <c r="C67" s="185"/>
      <c r="D67" s="185"/>
      <c r="E67" s="185"/>
      <c r="F67" s="186"/>
      <c r="G67" s="186"/>
      <c r="H67" s="186"/>
      <c r="I67" s="186"/>
      <c r="J67" s="186"/>
      <c r="K67" s="186"/>
      <c r="L67" s="186"/>
      <c r="M67" s="186"/>
      <c r="N67" s="186"/>
      <c r="O67" s="186"/>
      <c r="P67" s="186"/>
      <c r="Q67" s="186"/>
    </row>
    <row r="68" spans="1:19" s="187" customFormat="1" ht="24.75" customHeight="1">
      <c r="A68" s="149" t="s">
        <v>40</v>
      </c>
      <c r="B68" s="151" t="s">
        <v>40</v>
      </c>
      <c r="C68" s="185"/>
      <c r="D68" s="185"/>
      <c r="E68" s="185"/>
      <c r="F68" s="186"/>
      <c r="G68" s="186"/>
      <c r="H68" s="186"/>
      <c r="I68" s="186"/>
      <c r="J68" s="186"/>
      <c r="K68" s="186"/>
      <c r="L68" s="186"/>
      <c r="M68" s="186"/>
      <c r="N68" s="186"/>
      <c r="O68" s="186"/>
      <c r="P68" s="186"/>
      <c r="Q68" s="186"/>
    </row>
    <row r="69" spans="1:19" ht="7.9" customHeight="1">
      <c r="A69" s="188"/>
      <c r="B69" s="156"/>
      <c r="C69" s="189"/>
      <c r="D69" s="189"/>
      <c r="E69" s="189"/>
      <c r="F69" s="189"/>
      <c r="G69" s="189"/>
      <c r="H69" s="189"/>
      <c r="I69" s="189"/>
      <c r="J69" s="189"/>
      <c r="K69" s="189"/>
      <c r="L69" s="184"/>
      <c r="M69" s="184"/>
      <c r="N69" s="184"/>
      <c r="O69" s="184"/>
      <c r="P69" s="184"/>
      <c r="Q69" s="184"/>
      <c r="S69" s="176" t="s">
        <v>193</v>
      </c>
    </row>
    <row r="71" spans="1:19" ht="15.75">
      <c r="B71" s="174" t="s">
        <v>19</v>
      </c>
    </row>
    <row r="72" spans="1:19" ht="15.75">
      <c r="B72" s="175"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25" defaultRowHeight="18.75"/>
  <cols>
    <col min="1" max="1" width="5.125" style="138" customWidth="1"/>
    <col min="2" max="2" width="51.625" style="42" customWidth="1"/>
    <col min="3" max="3" width="13.375" style="45" customWidth="1"/>
    <col min="4" max="4" width="13.75" style="45" customWidth="1"/>
    <col min="5" max="5" width="13.375" style="45" customWidth="1"/>
    <col min="6" max="6" width="13.375" style="3" customWidth="1"/>
    <col min="7" max="8" width="11.75" style="3" customWidth="1"/>
    <col min="9" max="10" width="14" style="3" customWidth="1"/>
    <col min="11" max="11" width="14.125" style="3" customWidth="1"/>
    <col min="12" max="12" width="18.625" style="15" customWidth="1"/>
    <col min="13" max="14" width="14.375" style="15" customWidth="1"/>
    <col min="15" max="15" width="13.875" style="15" customWidth="1"/>
    <col min="16" max="16" width="11.875" style="15" customWidth="1"/>
    <col min="17" max="18" width="13.75" style="15" customWidth="1"/>
    <col min="19" max="20" width="15.25" style="15" customWidth="1"/>
    <col min="21" max="16384" width="9.125" style="15"/>
  </cols>
  <sheetData>
    <row r="1" spans="1:17" ht="31.9" customHeight="1">
      <c r="A1" s="721" t="s">
        <v>207</v>
      </c>
      <c r="B1" s="721"/>
      <c r="C1" s="721"/>
      <c r="D1" s="721"/>
      <c r="E1" s="721"/>
      <c r="F1" s="721"/>
      <c r="G1" s="721"/>
      <c r="H1" s="721"/>
      <c r="I1" s="721"/>
      <c r="J1" s="191"/>
      <c r="K1" s="832" t="s">
        <v>0</v>
      </c>
      <c r="L1" s="832"/>
      <c r="M1" s="832"/>
      <c r="N1" s="832"/>
      <c r="O1" s="832"/>
      <c r="P1" s="832"/>
      <c r="Q1" s="140"/>
    </row>
    <row r="2" spans="1:17" ht="31.9" customHeight="1">
      <c r="A2" s="822" t="s">
        <v>1</v>
      </c>
      <c r="B2" s="822"/>
      <c r="C2" s="822"/>
      <c r="D2" s="822"/>
      <c r="E2" s="822"/>
      <c r="F2" s="822"/>
      <c r="G2" s="822"/>
      <c r="H2" s="822"/>
      <c r="I2" s="822"/>
      <c r="J2" s="192"/>
      <c r="K2" s="833" t="s">
        <v>2</v>
      </c>
      <c r="L2" s="833"/>
      <c r="M2" s="833"/>
      <c r="N2" s="833"/>
      <c r="O2" s="833"/>
      <c r="P2" s="833"/>
      <c r="Q2" s="143"/>
    </row>
    <row r="3" spans="1:17" s="16" customFormat="1" ht="42" customHeight="1">
      <c r="A3" s="784" t="s">
        <v>156</v>
      </c>
      <c r="B3" s="784"/>
      <c r="C3" s="784"/>
      <c r="D3" s="784"/>
      <c r="E3" s="784"/>
      <c r="F3" s="784"/>
      <c r="G3" s="784"/>
      <c r="H3" s="784"/>
      <c r="I3" s="784"/>
      <c r="J3" s="784"/>
      <c r="K3" s="784"/>
      <c r="L3" s="784"/>
      <c r="M3" s="784"/>
      <c r="N3" s="784"/>
      <c r="O3" s="784"/>
      <c r="P3" s="784"/>
    </row>
    <row r="4" spans="1:17" s="16" customFormat="1" ht="32.25" customHeight="1">
      <c r="A4" s="839" t="s">
        <v>195</v>
      </c>
      <c r="B4" s="839"/>
      <c r="C4" s="839"/>
      <c r="D4" s="839"/>
      <c r="E4" s="839"/>
      <c r="F4" s="839"/>
      <c r="G4" s="839"/>
      <c r="H4" s="839"/>
      <c r="I4" s="839"/>
      <c r="J4" s="839"/>
      <c r="K4" s="839"/>
      <c r="L4" s="839"/>
      <c r="M4" s="839"/>
      <c r="N4" s="839"/>
      <c r="O4" s="839"/>
      <c r="P4" s="839"/>
    </row>
    <row r="5" spans="1:17" ht="45.75" customHeight="1">
      <c r="A5" s="721" t="s">
        <v>208</v>
      </c>
      <c r="B5" s="721"/>
      <c r="C5" s="721"/>
      <c r="D5" s="721"/>
      <c r="E5" s="721"/>
      <c r="F5" s="721"/>
      <c r="G5" s="721"/>
      <c r="H5" s="721"/>
      <c r="I5" s="721"/>
      <c r="J5" s="721"/>
      <c r="K5" s="721"/>
      <c r="L5" s="721"/>
      <c r="M5" s="721"/>
      <c r="N5" s="721"/>
      <c r="O5" s="721"/>
      <c r="P5" s="721"/>
    </row>
    <row r="6" spans="1:17" ht="29.25" customHeight="1">
      <c r="A6" s="836"/>
      <c r="B6" s="836"/>
      <c r="C6" s="836"/>
      <c r="D6" s="836"/>
      <c r="E6" s="836"/>
      <c r="F6" s="836"/>
      <c r="G6" s="836"/>
      <c r="H6" s="836"/>
      <c r="I6" s="836"/>
      <c r="J6" s="836"/>
      <c r="K6" s="836"/>
      <c r="L6" s="836"/>
      <c r="M6" s="836"/>
      <c r="N6" s="836"/>
      <c r="O6" s="836"/>
      <c r="P6" s="836"/>
    </row>
    <row r="7" spans="1:17" s="17" customFormat="1" ht="35.65" customHeight="1">
      <c r="A7" s="837" t="s">
        <v>3</v>
      </c>
      <c r="B7" s="837"/>
      <c r="C7" s="837"/>
      <c r="D7" s="837"/>
      <c r="E7" s="837"/>
      <c r="F7" s="837"/>
      <c r="G7" s="837"/>
      <c r="H7" s="837"/>
      <c r="I7" s="837"/>
      <c r="J7" s="837"/>
      <c r="K7" s="837"/>
      <c r="L7" s="837"/>
      <c r="M7" s="837"/>
      <c r="N7" s="837"/>
      <c r="O7" s="837"/>
      <c r="P7" s="837"/>
    </row>
    <row r="8" spans="1:17" s="19" customFormat="1" ht="66" customHeight="1">
      <c r="A8" s="838" t="s">
        <v>22</v>
      </c>
      <c r="B8" s="705" t="s">
        <v>23</v>
      </c>
      <c r="C8" s="705" t="s">
        <v>24</v>
      </c>
      <c r="D8" s="705" t="s">
        <v>26</v>
      </c>
      <c r="E8" s="711" t="s">
        <v>27</v>
      </c>
      <c r="F8" s="712"/>
      <c r="G8" s="712"/>
      <c r="H8" s="713"/>
      <c r="I8" s="693" t="s">
        <v>209</v>
      </c>
      <c r="J8" s="693"/>
      <c r="K8" s="694"/>
      <c r="L8" s="722" t="s">
        <v>210</v>
      </c>
      <c r="M8" s="762" t="s">
        <v>211</v>
      </c>
      <c r="N8" s="763"/>
      <c r="O8" s="763"/>
      <c r="P8" s="705" t="s">
        <v>7</v>
      </c>
    </row>
    <row r="9" spans="1:17" s="19" customFormat="1" ht="36" customHeight="1">
      <c r="A9" s="838"/>
      <c r="B9" s="705"/>
      <c r="C9" s="705"/>
      <c r="D9" s="705"/>
      <c r="E9" s="703" t="s">
        <v>212</v>
      </c>
      <c r="F9" s="703" t="s">
        <v>30</v>
      </c>
      <c r="G9" s="703"/>
      <c r="H9" s="703"/>
      <c r="I9" s="705" t="s">
        <v>9</v>
      </c>
      <c r="J9" s="705" t="s">
        <v>14</v>
      </c>
      <c r="K9" s="705"/>
      <c r="L9" s="723"/>
      <c r="M9" s="705" t="s">
        <v>9</v>
      </c>
      <c r="N9" s="762" t="s">
        <v>14</v>
      </c>
      <c r="O9" s="763"/>
      <c r="P9" s="705"/>
    </row>
    <row r="10" spans="1:17" s="19" customFormat="1" ht="36" customHeight="1">
      <c r="A10" s="838"/>
      <c r="B10" s="705"/>
      <c r="C10" s="705"/>
      <c r="D10" s="705"/>
      <c r="E10" s="703"/>
      <c r="F10" s="703" t="s">
        <v>213</v>
      </c>
      <c r="G10" s="703" t="s">
        <v>14</v>
      </c>
      <c r="H10" s="703"/>
      <c r="I10" s="705"/>
      <c r="J10" s="705" t="s">
        <v>196</v>
      </c>
      <c r="K10" s="705" t="s">
        <v>197</v>
      </c>
      <c r="L10" s="723"/>
      <c r="M10" s="705"/>
      <c r="N10" s="705" t="s">
        <v>196</v>
      </c>
      <c r="O10" s="762" t="s">
        <v>197</v>
      </c>
      <c r="P10" s="705"/>
    </row>
    <row r="11" spans="1:17" s="19" customFormat="1" ht="40.5" customHeight="1">
      <c r="A11" s="838"/>
      <c r="B11" s="705"/>
      <c r="C11" s="705"/>
      <c r="D11" s="705"/>
      <c r="E11" s="703"/>
      <c r="F11" s="835"/>
      <c r="G11" s="193" t="s">
        <v>214</v>
      </c>
      <c r="H11" s="194" t="s">
        <v>215</v>
      </c>
      <c r="I11" s="705"/>
      <c r="J11" s="705"/>
      <c r="K11" s="705"/>
      <c r="L11" s="724"/>
      <c r="M11" s="705"/>
      <c r="N11" s="705"/>
      <c r="O11" s="762"/>
      <c r="P11" s="705"/>
    </row>
    <row r="12" spans="1:17" s="21" customFormat="1" ht="30.75" customHeight="1">
      <c r="A12" s="195">
        <v>1</v>
      </c>
      <c r="B12" s="20">
        <v>2</v>
      </c>
      <c r="C12" s="195">
        <v>3</v>
      </c>
      <c r="D12" s="20">
        <v>4</v>
      </c>
      <c r="E12" s="195">
        <v>5</v>
      </c>
      <c r="F12" s="20">
        <v>6</v>
      </c>
      <c r="G12" s="195">
        <v>7</v>
      </c>
      <c r="H12" s="20">
        <v>8</v>
      </c>
      <c r="I12" s="195">
        <v>9</v>
      </c>
      <c r="J12" s="20">
        <v>10</v>
      </c>
      <c r="K12" s="195">
        <v>11</v>
      </c>
      <c r="L12" s="20">
        <v>12</v>
      </c>
      <c r="M12" s="195">
        <v>13</v>
      </c>
      <c r="N12" s="20">
        <v>14</v>
      </c>
      <c r="O12" s="195">
        <v>15</v>
      </c>
      <c r="P12" s="20">
        <v>16</v>
      </c>
    </row>
    <row r="13" spans="1:17" s="21" customFormat="1" ht="39" customHeight="1">
      <c r="A13" s="195"/>
      <c r="B13" s="22" t="s">
        <v>13</v>
      </c>
      <c r="C13" s="195"/>
      <c r="D13" s="20"/>
      <c r="E13" s="195"/>
      <c r="F13" s="20"/>
      <c r="G13" s="20"/>
      <c r="H13" s="195"/>
      <c r="I13" s="195"/>
      <c r="J13" s="195"/>
      <c r="K13" s="195"/>
      <c r="L13" s="195"/>
      <c r="M13" s="195"/>
      <c r="N13" s="195"/>
      <c r="O13" s="195"/>
      <c r="P13" s="195"/>
    </row>
    <row r="14" spans="1:17" ht="39" customHeight="1">
      <c r="A14" s="23" t="s">
        <v>32</v>
      </c>
      <c r="B14" s="24" t="s">
        <v>216</v>
      </c>
      <c r="C14" s="35"/>
      <c r="D14" s="35"/>
      <c r="E14" s="35"/>
      <c r="F14" s="36"/>
      <c r="G14" s="36"/>
      <c r="H14" s="36"/>
      <c r="I14" s="36"/>
      <c r="J14" s="36"/>
      <c r="K14" s="36"/>
      <c r="L14" s="49"/>
      <c r="M14" s="49"/>
      <c r="N14" s="49"/>
      <c r="O14" s="49"/>
      <c r="P14" s="49"/>
    </row>
    <row r="15" spans="1:17" ht="39" customHeight="1">
      <c r="A15" s="23" t="s">
        <v>37</v>
      </c>
      <c r="B15" s="24" t="s">
        <v>169</v>
      </c>
      <c r="C15" s="35"/>
      <c r="D15" s="35"/>
      <c r="E15" s="35"/>
      <c r="F15" s="36"/>
      <c r="G15" s="36"/>
      <c r="H15" s="36"/>
      <c r="I15" s="36"/>
      <c r="J15" s="36"/>
      <c r="K15" s="36"/>
      <c r="L15" s="49"/>
      <c r="M15" s="49"/>
      <c r="N15" s="49"/>
      <c r="O15" s="49"/>
      <c r="P15" s="49"/>
    </row>
    <row r="16" spans="1:17" ht="30" customHeight="1">
      <c r="A16" s="31" t="s">
        <v>33</v>
      </c>
      <c r="B16" s="32" t="s">
        <v>38</v>
      </c>
      <c r="C16" s="35"/>
      <c r="D16" s="35"/>
      <c r="E16" s="35"/>
      <c r="F16" s="36"/>
      <c r="G16" s="36"/>
      <c r="H16" s="36"/>
      <c r="I16" s="36"/>
      <c r="J16" s="36"/>
      <c r="K16" s="36"/>
      <c r="L16" s="49"/>
      <c r="M16" s="49"/>
      <c r="N16" s="49"/>
      <c r="O16" s="49"/>
      <c r="P16" s="49"/>
    </row>
    <row r="17" spans="1:16" ht="30" customHeight="1">
      <c r="A17" s="31" t="s">
        <v>40</v>
      </c>
      <c r="B17" s="33" t="s">
        <v>41</v>
      </c>
      <c r="C17" s="35"/>
      <c r="D17" s="35"/>
      <c r="E17" s="35"/>
      <c r="F17" s="36"/>
      <c r="G17" s="36"/>
      <c r="H17" s="36"/>
      <c r="I17" s="36"/>
      <c r="J17" s="36"/>
      <c r="K17" s="36"/>
      <c r="L17" s="49"/>
      <c r="M17" s="49"/>
      <c r="N17" s="49"/>
      <c r="O17" s="49"/>
      <c r="P17" s="49"/>
    </row>
    <row r="18" spans="1:16" ht="39" customHeight="1">
      <c r="A18" s="23" t="s">
        <v>39</v>
      </c>
      <c r="B18" s="24" t="s">
        <v>170</v>
      </c>
      <c r="C18" s="35"/>
      <c r="D18" s="35"/>
      <c r="E18" s="35"/>
      <c r="F18" s="36"/>
      <c r="G18" s="36"/>
      <c r="H18" s="36"/>
      <c r="I18" s="36"/>
      <c r="J18" s="36"/>
      <c r="K18" s="36"/>
      <c r="L18" s="49"/>
      <c r="M18" s="49"/>
      <c r="N18" s="49"/>
      <c r="O18" s="49"/>
      <c r="P18" s="49"/>
    </row>
    <row r="19" spans="1:16" s="27" customFormat="1" ht="61.5" customHeight="1">
      <c r="A19" s="23" t="s">
        <v>198</v>
      </c>
      <c r="B19" s="28" t="s">
        <v>199</v>
      </c>
      <c r="C19" s="25"/>
      <c r="D19" s="25"/>
      <c r="E19" s="25"/>
      <c r="F19" s="26"/>
      <c r="G19" s="26"/>
      <c r="H19" s="26"/>
      <c r="I19" s="26"/>
      <c r="J19" s="26"/>
      <c r="K19" s="26"/>
      <c r="L19" s="196"/>
      <c r="M19" s="196"/>
      <c r="N19" s="196"/>
      <c r="O19" s="196"/>
      <c r="P19" s="196"/>
    </row>
    <row r="20" spans="1:16" ht="30" customHeight="1">
      <c r="A20" s="31" t="s">
        <v>33</v>
      </c>
      <c r="B20" s="32" t="s">
        <v>38</v>
      </c>
      <c r="C20" s="35"/>
      <c r="D20" s="35"/>
      <c r="E20" s="35"/>
      <c r="F20" s="36"/>
      <c r="G20" s="36"/>
      <c r="H20" s="36"/>
      <c r="I20" s="36"/>
      <c r="J20" s="36"/>
      <c r="K20" s="36"/>
      <c r="L20" s="49"/>
      <c r="M20" s="49"/>
      <c r="N20" s="49"/>
      <c r="O20" s="49"/>
      <c r="P20" s="49"/>
    </row>
    <row r="21" spans="1:16" ht="30" customHeight="1">
      <c r="A21" s="31" t="s">
        <v>40</v>
      </c>
      <c r="B21" s="33" t="s">
        <v>41</v>
      </c>
      <c r="C21" s="35"/>
      <c r="D21" s="35"/>
      <c r="E21" s="35"/>
      <c r="F21" s="36"/>
      <c r="G21" s="36"/>
      <c r="H21" s="36"/>
      <c r="I21" s="36"/>
      <c r="J21" s="36"/>
      <c r="K21" s="36"/>
      <c r="L21" s="49"/>
      <c r="M21" s="49"/>
      <c r="N21" s="49"/>
      <c r="O21" s="49"/>
      <c r="P21" s="49"/>
    </row>
    <row r="22" spans="1:16" s="27" customFormat="1" ht="57" customHeight="1">
      <c r="A22" s="23" t="s">
        <v>200</v>
      </c>
      <c r="B22" s="28" t="s">
        <v>201</v>
      </c>
      <c r="C22" s="25"/>
      <c r="D22" s="25"/>
      <c r="E22" s="25"/>
      <c r="F22" s="26"/>
      <c r="G22" s="26"/>
      <c r="H22" s="26"/>
      <c r="I22" s="26"/>
      <c r="J22" s="26"/>
      <c r="K22" s="26"/>
      <c r="L22" s="196"/>
      <c r="M22" s="196"/>
      <c r="N22" s="196"/>
      <c r="O22" s="196"/>
      <c r="P22" s="196"/>
    </row>
    <row r="23" spans="1:16" ht="30" customHeight="1">
      <c r="A23" s="31" t="s">
        <v>33</v>
      </c>
      <c r="B23" s="32" t="s">
        <v>38</v>
      </c>
      <c r="C23" s="35"/>
      <c r="D23" s="35"/>
      <c r="E23" s="35"/>
      <c r="F23" s="36"/>
      <c r="G23" s="36"/>
      <c r="H23" s="36"/>
      <c r="I23" s="36"/>
      <c r="J23" s="36"/>
      <c r="K23" s="36"/>
      <c r="L23" s="49"/>
      <c r="M23" s="49"/>
      <c r="N23" s="49"/>
      <c r="O23" s="49"/>
      <c r="P23" s="49"/>
    </row>
    <row r="24" spans="1:16" ht="30" customHeight="1">
      <c r="A24" s="31" t="s">
        <v>40</v>
      </c>
      <c r="B24" s="33" t="s">
        <v>41</v>
      </c>
      <c r="C24" s="35"/>
      <c r="D24" s="35"/>
      <c r="E24" s="35"/>
      <c r="F24" s="36"/>
      <c r="G24" s="36"/>
      <c r="H24" s="36"/>
      <c r="I24" s="36"/>
      <c r="J24" s="36"/>
      <c r="K24" s="36"/>
      <c r="L24" s="49"/>
      <c r="M24" s="49"/>
      <c r="N24" s="49"/>
      <c r="O24" s="49"/>
      <c r="P24" s="49"/>
    </row>
    <row r="25" spans="1:16" ht="45.75" customHeight="1">
      <c r="A25" s="23" t="s">
        <v>202</v>
      </c>
      <c r="B25" s="28" t="s">
        <v>217</v>
      </c>
      <c r="C25" s="35"/>
      <c r="D25" s="35"/>
      <c r="E25" s="35"/>
      <c r="F25" s="36"/>
      <c r="G25" s="36"/>
      <c r="H25" s="36"/>
      <c r="I25" s="36"/>
      <c r="J25" s="36"/>
      <c r="K25" s="36"/>
      <c r="L25" s="49"/>
      <c r="M25" s="49"/>
      <c r="N25" s="49"/>
      <c r="O25" s="49"/>
      <c r="P25" s="49"/>
    </row>
    <row r="26" spans="1:16" ht="33.75" customHeight="1">
      <c r="A26" s="31" t="s">
        <v>33</v>
      </c>
      <c r="B26" s="32" t="s">
        <v>38</v>
      </c>
      <c r="C26" s="35"/>
      <c r="D26" s="35"/>
      <c r="E26" s="35"/>
      <c r="F26" s="36"/>
      <c r="G26" s="36"/>
      <c r="H26" s="36"/>
      <c r="I26" s="36"/>
      <c r="J26" s="36"/>
      <c r="K26" s="36"/>
      <c r="L26" s="49"/>
      <c r="M26" s="49"/>
      <c r="N26" s="49"/>
      <c r="O26" s="49"/>
      <c r="P26" s="49"/>
    </row>
    <row r="27" spans="1:16" ht="34.5" customHeight="1">
      <c r="A27" s="31"/>
      <c r="B27" s="33" t="s">
        <v>218</v>
      </c>
      <c r="C27" s="35"/>
      <c r="D27" s="35"/>
      <c r="E27" s="35"/>
      <c r="F27" s="36"/>
      <c r="G27" s="36"/>
      <c r="H27" s="36"/>
      <c r="I27" s="36"/>
      <c r="J27" s="36"/>
      <c r="K27" s="36"/>
      <c r="L27" s="49"/>
      <c r="M27" s="49"/>
      <c r="N27" s="49"/>
      <c r="O27" s="49"/>
      <c r="P27" s="49"/>
    </row>
    <row r="28" spans="1:16" s="27" customFormat="1" ht="53.25" customHeight="1">
      <c r="A28" s="23" t="s">
        <v>203</v>
      </c>
      <c r="B28" s="28" t="s">
        <v>204</v>
      </c>
      <c r="C28" s="25"/>
      <c r="D28" s="25"/>
      <c r="E28" s="25"/>
      <c r="F28" s="26"/>
      <c r="G28" s="26"/>
      <c r="H28" s="26"/>
      <c r="I28" s="26"/>
      <c r="J28" s="26"/>
      <c r="K28" s="26"/>
      <c r="L28" s="196"/>
      <c r="M28" s="196"/>
      <c r="N28" s="196"/>
      <c r="O28" s="196"/>
      <c r="P28" s="196"/>
    </row>
    <row r="29" spans="1:16" ht="37.5" customHeight="1">
      <c r="A29" s="31" t="s">
        <v>33</v>
      </c>
      <c r="B29" s="32" t="s">
        <v>38</v>
      </c>
      <c r="C29" s="35"/>
      <c r="D29" s="35"/>
      <c r="E29" s="35"/>
      <c r="F29" s="36"/>
      <c r="G29" s="36"/>
      <c r="H29" s="36"/>
      <c r="I29" s="36"/>
      <c r="J29" s="36"/>
      <c r="K29" s="36"/>
      <c r="L29" s="49"/>
      <c r="M29" s="49"/>
      <c r="N29" s="49"/>
      <c r="O29" s="49"/>
      <c r="P29" s="49"/>
    </row>
    <row r="30" spans="1:16" ht="39" customHeight="1">
      <c r="A30" s="31"/>
      <c r="B30" s="32" t="s">
        <v>219</v>
      </c>
      <c r="C30" s="35"/>
      <c r="D30" s="35"/>
      <c r="E30" s="35"/>
      <c r="F30" s="36"/>
      <c r="G30" s="36"/>
      <c r="H30" s="36"/>
      <c r="I30" s="36"/>
      <c r="J30" s="36"/>
      <c r="K30" s="36"/>
      <c r="L30" s="49"/>
      <c r="M30" s="49"/>
      <c r="N30" s="49"/>
      <c r="O30" s="49"/>
      <c r="P30" s="49"/>
    </row>
    <row r="31" spans="1:16" s="27" customFormat="1" ht="63" customHeight="1">
      <c r="A31" s="23" t="s">
        <v>205</v>
      </c>
      <c r="B31" s="28" t="s">
        <v>206</v>
      </c>
      <c r="C31" s="25"/>
      <c r="D31" s="25"/>
      <c r="E31" s="25"/>
      <c r="F31" s="26"/>
      <c r="G31" s="26"/>
      <c r="H31" s="26"/>
      <c r="I31" s="26"/>
      <c r="J31" s="26"/>
      <c r="K31" s="26"/>
      <c r="L31" s="196"/>
      <c r="M31" s="196"/>
      <c r="N31" s="196"/>
      <c r="O31" s="196"/>
      <c r="P31" s="196"/>
    </row>
    <row r="32" spans="1:16" ht="37.5" customHeight="1">
      <c r="A32" s="31" t="s">
        <v>33</v>
      </c>
      <c r="B32" s="32" t="s">
        <v>38</v>
      </c>
      <c r="C32" s="35"/>
      <c r="D32" s="35"/>
      <c r="E32" s="35"/>
      <c r="F32" s="36"/>
      <c r="G32" s="36"/>
      <c r="H32" s="36"/>
      <c r="I32" s="36"/>
      <c r="J32" s="36"/>
      <c r="K32" s="36"/>
      <c r="L32" s="49"/>
      <c r="M32" s="49"/>
      <c r="N32" s="49"/>
      <c r="O32" s="49"/>
      <c r="P32" s="49"/>
    </row>
    <row r="33" spans="1:16" ht="39" customHeight="1">
      <c r="A33" s="31"/>
      <c r="B33" s="32" t="s">
        <v>219</v>
      </c>
      <c r="C33" s="35"/>
      <c r="D33" s="35"/>
      <c r="E33" s="35"/>
      <c r="F33" s="36"/>
      <c r="G33" s="36"/>
      <c r="H33" s="36"/>
      <c r="I33" s="36"/>
      <c r="J33" s="36"/>
      <c r="K33" s="36"/>
      <c r="L33" s="49"/>
      <c r="M33" s="49"/>
      <c r="N33" s="49"/>
      <c r="O33" s="49"/>
      <c r="P33" s="49"/>
    </row>
    <row r="34" spans="1:16" ht="50.25" customHeight="1">
      <c r="A34" s="23" t="s">
        <v>48</v>
      </c>
      <c r="B34" s="24" t="s">
        <v>220</v>
      </c>
      <c r="C34" s="35"/>
      <c r="D34" s="35"/>
      <c r="E34" s="35"/>
      <c r="F34" s="36"/>
      <c r="G34" s="36"/>
      <c r="H34" s="36"/>
      <c r="I34" s="36"/>
      <c r="J34" s="36"/>
      <c r="K34" s="36"/>
      <c r="L34" s="49"/>
      <c r="M34" s="49"/>
      <c r="N34" s="49"/>
      <c r="O34" s="49"/>
      <c r="P34" s="49"/>
    </row>
    <row r="35" spans="1:16" ht="45.75" customHeight="1">
      <c r="A35" s="31"/>
      <c r="B35" s="28" t="s">
        <v>221</v>
      </c>
      <c r="C35" s="35"/>
      <c r="D35" s="35"/>
      <c r="E35" s="35"/>
      <c r="F35" s="36"/>
      <c r="G35" s="36"/>
      <c r="H35" s="36"/>
      <c r="I35" s="36"/>
      <c r="J35" s="36"/>
      <c r="K35" s="36"/>
      <c r="L35" s="49"/>
      <c r="M35" s="49"/>
      <c r="N35" s="49"/>
      <c r="O35" s="49"/>
      <c r="P35" s="49"/>
    </row>
    <row r="36" spans="1:16" ht="30" customHeight="1">
      <c r="A36" s="132"/>
      <c r="B36" s="174"/>
      <c r="C36" s="39"/>
      <c r="D36" s="39"/>
      <c r="E36" s="39"/>
      <c r="F36" s="40"/>
      <c r="G36" s="40"/>
      <c r="H36" s="40"/>
      <c r="I36" s="40"/>
      <c r="J36" s="40"/>
      <c r="K36" s="40"/>
    </row>
    <row r="37" spans="1:16" ht="30" customHeight="1">
      <c r="A37" s="132"/>
      <c r="B37" s="174" t="s">
        <v>19</v>
      </c>
      <c r="C37" s="39"/>
      <c r="D37" s="39"/>
      <c r="E37" s="39"/>
      <c r="F37" s="40"/>
      <c r="G37" s="40"/>
      <c r="H37" s="40"/>
      <c r="I37" s="40"/>
      <c r="J37" s="40"/>
      <c r="K37" s="40"/>
    </row>
    <row r="38" spans="1:16" ht="30" customHeight="1">
      <c r="A38" s="132"/>
      <c r="B38" s="175" t="s">
        <v>20</v>
      </c>
      <c r="C38" s="39"/>
      <c r="D38" s="39"/>
      <c r="E38" s="39"/>
      <c r="F38" s="40"/>
      <c r="G38" s="40"/>
      <c r="H38" s="40"/>
      <c r="I38" s="40"/>
      <c r="J38" s="40"/>
      <c r="K38" s="40"/>
    </row>
    <row r="39" spans="1:16" ht="30" customHeight="1">
      <c r="A39" s="132"/>
      <c r="B39" s="38"/>
      <c r="C39" s="39"/>
      <c r="D39" s="39"/>
      <c r="E39" s="39"/>
      <c r="F39" s="40"/>
      <c r="G39" s="40"/>
      <c r="H39" s="40"/>
      <c r="I39" s="40"/>
      <c r="J39" s="40"/>
      <c r="K39" s="40"/>
    </row>
    <row r="40" spans="1:16" ht="30" customHeight="1">
      <c r="A40" s="132"/>
      <c r="B40" s="38"/>
      <c r="C40" s="39"/>
      <c r="D40" s="39"/>
      <c r="E40" s="39"/>
      <c r="F40" s="40"/>
      <c r="G40" s="40"/>
      <c r="H40" s="40"/>
      <c r="I40" s="40"/>
      <c r="J40" s="40"/>
      <c r="K40" s="40"/>
    </row>
    <row r="41" spans="1:16" ht="30" customHeight="1">
      <c r="A41" s="132"/>
      <c r="B41" s="38"/>
      <c r="C41" s="39"/>
      <c r="D41" s="39"/>
      <c r="E41" s="39"/>
      <c r="F41" s="40"/>
      <c r="G41" s="40"/>
      <c r="H41" s="40"/>
      <c r="I41" s="40"/>
      <c r="J41" s="40"/>
      <c r="K41" s="40"/>
    </row>
    <row r="42" spans="1:16" ht="30" customHeight="1">
      <c r="A42" s="132"/>
      <c r="B42" s="38"/>
      <c r="C42" s="39"/>
      <c r="D42" s="39"/>
      <c r="E42" s="39"/>
      <c r="F42" s="40"/>
      <c r="G42" s="40"/>
      <c r="H42" s="40"/>
      <c r="I42" s="40"/>
      <c r="J42" s="40"/>
      <c r="K42" s="40"/>
    </row>
    <row r="43" spans="1:16" ht="30" customHeight="1">
      <c r="A43" s="132"/>
      <c r="B43" s="38"/>
      <c r="C43" s="39"/>
      <c r="D43" s="39"/>
      <c r="E43" s="39"/>
      <c r="F43" s="40"/>
      <c r="G43" s="40"/>
      <c r="H43" s="40"/>
      <c r="I43" s="40"/>
      <c r="J43" s="40"/>
      <c r="K43" s="40"/>
    </row>
    <row r="44" spans="1:16" ht="30" customHeight="1">
      <c r="A44" s="132"/>
      <c r="B44" s="38"/>
      <c r="C44" s="39"/>
      <c r="D44" s="39"/>
      <c r="E44" s="39"/>
      <c r="F44" s="40"/>
      <c r="G44" s="40"/>
      <c r="H44" s="40"/>
      <c r="I44" s="40"/>
      <c r="J44" s="40"/>
      <c r="K44" s="40"/>
    </row>
    <row r="45" spans="1:16" ht="30" customHeight="1">
      <c r="A45" s="132"/>
      <c r="B45" s="38"/>
      <c r="C45" s="39"/>
      <c r="D45" s="39"/>
      <c r="E45" s="39"/>
      <c r="F45" s="40"/>
      <c r="G45" s="40"/>
      <c r="H45" s="40"/>
      <c r="I45" s="40"/>
      <c r="J45" s="40"/>
      <c r="K45" s="40"/>
    </row>
    <row r="46" spans="1:16" ht="30" customHeight="1">
      <c r="B46" s="815"/>
      <c r="C46" s="815"/>
      <c r="D46" s="815"/>
      <c r="E46" s="815"/>
      <c r="F46" s="815"/>
      <c r="G46" s="815"/>
      <c r="H46" s="815"/>
      <c r="I46" s="139"/>
      <c r="J46" s="139"/>
      <c r="K46" s="139"/>
    </row>
    <row r="47" spans="1:16" ht="19.899999999999999" customHeight="1"/>
    <row r="48" spans="1:16" s="27" customFormat="1" ht="25.5" customHeight="1">
      <c r="A48" s="197"/>
      <c r="B48" s="62" t="s">
        <v>222</v>
      </c>
      <c r="C48" s="197"/>
      <c r="D48" s="197"/>
      <c r="E48" s="197"/>
      <c r="F48" s="61"/>
      <c r="G48" s="61"/>
      <c r="H48" s="61"/>
    </row>
    <row r="49" spans="1:8" s="135" customFormat="1" ht="25.5" customHeight="1">
      <c r="A49" s="132"/>
      <c r="B49" s="198" t="s">
        <v>223</v>
      </c>
      <c r="C49" s="132"/>
      <c r="D49" s="132"/>
      <c r="E49" s="132"/>
      <c r="F49" s="199"/>
      <c r="G49" s="199"/>
      <c r="H49" s="199"/>
    </row>
    <row r="50" spans="1:8" s="135" customFormat="1" ht="25.5" customHeight="1">
      <c r="A50" s="132"/>
      <c r="B50" s="137" t="s">
        <v>224</v>
      </c>
      <c r="C50" s="132"/>
      <c r="D50" s="132"/>
      <c r="E50" s="132"/>
      <c r="F50" s="199"/>
      <c r="G50" s="199"/>
      <c r="H50" s="199"/>
    </row>
    <row r="51" spans="1:8" s="135" customFormat="1" ht="25.5" customHeight="1">
      <c r="A51" s="132"/>
      <c r="B51" s="137" t="s">
        <v>225</v>
      </c>
      <c r="C51" s="132"/>
      <c r="D51" s="132"/>
      <c r="E51" s="132"/>
      <c r="F51" s="199"/>
      <c r="G51" s="199"/>
      <c r="H51" s="199"/>
    </row>
    <row r="52" spans="1:8" s="135" customFormat="1" ht="25.5" customHeight="1">
      <c r="A52" s="132"/>
      <c r="B52" s="137" t="s">
        <v>226</v>
      </c>
      <c r="C52" s="132"/>
      <c r="D52" s="132"/>
      <c r="E52" s="132"/>
      <c r="F52" s="199"/>
      <c r="G52" s="199"/>
      <c r="H52" s="199"/>
    </row>
    <row r="53" spans="1:8" s="135" customFormat="1" ht="25.5" customHeight="1">
      <c r="A53" s="132"/>
      <c r="B53" s="137" t="s">
        <v>227</v>
      </c>
      <c r="C53" s="132"/>
      <c r="D53" s="132"/>
      <c r="E53" s="132"/>
      <c r="F53" s="199"/>
      <c r="G53" s="199"/>
      <c r="H53" s="199"/>
    </row>
    <row r="54" spans="1:8" s="135" customFormat="1" ht="25.5" customHeight="1">
      <c r="A54" s="138"/>
      <c r="B54" s="135" t="s">
        <v>228</v>
      </c>
    </row>
    <row r="55" spans="1:8" s="135" customFormat="1" ht="25.5" customHeight="1">
      <c r="A55" s="138"/>
      <c r="B55" s="135" t="s">
        <v>229</v>
      </c>
      <c r="C55" s="138"/>
      <c r="D55" s="138"/>
      <c r="E55" s="138"/>
      <c r="F55" s="200"/>
      <c r="G55" s="200"/>
      <c r="H55" s="200"/>
    </row>
    <row r="56" spans="1:8" s="135" customFormat="1" ht="25.5" customHeight="1">
      <c r="A56" s="138"/>
      <c r="B56" s="135" t="s">
        <v>230</v>
      </c>
      <c r="C56" s="138"/>
      <c r="D56" s="138"/>
      <c r="E56" s="138"/>
      <c r="F56" s="200"/>
      <c r="G56" s="200"/>
      <c r="H56" s="200"/>
    </row>
    <row r="57" spans="1:8" s="135" customFormat="1" ht="25.5" customHeight="1">
      <c r="A57" s="138"/>
      <c r="B57" s="135" t="s">
        <v>231</v>
      </c>
      <c r="C57" s="138"/>
      <c r="D57" s="138"/>
      <c r="E57" s="138"/>
      <c r="F57" s="200"/>
      <c r="G57" s="200"/>
      <c r="H57" s="200"/>
    </row>
    <row r="58" spans="1:8" s="135" customFormat="1" ht="25.5" customHeight="1">
      <c r="A58" s="138"/>
      <c r="B58" s="135" t="s">
        <v>232</v>
      </c>
      <c r="C58" s="138"/>
      <c r="D58" s="138"/>
      <c r="E58" s="138"/>
      <c r="F58" s="200"/>
      <c r="G58" s="200"/>
      <c r="H58" s="200"/>
    </row>
    <row r="59" spans="1:8" s="135" customFormat="1" ht="25.5" customHeight="1">
      <c r="A59" s="138"/>
      <c r="B59" s="135" t="s">
        <v>233</v>
      </c>
      <c r="C59" s="138"/>
      <c r="D59" s="138"/>
      <c r="E59" s="138"/>
      <c r="F59" s="200"/>
      <c r="G59" s="200"/>
      <c r="H59" s="200"/>
    </row>
    <row r="60" spans="1:8" s="135" customFormat="1" ht="25.5" customHeight="1">
      <c r="A60" s="138"/>
      <c r="B60" s="135" t="s">
        <v>234</v>
      </c>
      <c r="C60" s="138"/>
      <c r="D60" s="138"/>
      <c r="E60" s="138"/>
      <c r="F60" s="200"/>
      <c r="G60" s="200"/>
      <c r="H60" s="200"/>
    </row>
    <row r="61" spans="1:8" s="135" customFormat="1" ht="25.5" customHeight="1">
      <c r="B61" s="135" t="s">
        <v>235</v>
      </c>
    </row>
    <row r="62" spans="1:8" s="135" customFormat="1" ht="25.5" customHeight="1">
      <c r="B62" s="135" t="s">
        <v>236</v>
      </c>
    </row>
    <row r="63" spans="1:8" s="135" customFormat="1" ht="25.5" customHeight="1">
      <c r="B63" s="135" t="s">
        <v>237</v>
      </c>
    </row>
    <row r="64" spans="1:8" s="135" customFormat="1" ht="25.5" customHeight="1">
      <c r="B64" s="135" t="s">
        <v>238</v>
      </c>
    </row>
    <row r="65" spans="1:8" s="135" customFormat="1" ht="25.5" customHeight="1">
      <c r="B65" s="135" t="s">
        <v>239</v>
      </c>
    </row>
    <row r="66" spans="1:8" s="135" customFormat="1" ht="25.5" customHeight="1">
      <c r="B66" s="135" t="s">
        <v>240</v>
      </c>
    </row>
    <row r="67" spans="1:8" s="135" customFormat="1" ht="25.5" customHeight="1">
      <c r="B67" s="135" t="s">
        <v>241</v>
      </c>
    </row>
    <row r="68" spans="1:8" s="135" customFormat="1" ht="25.5" customHeight="1">
      <c r="B68" s="135" t="s">
        <v>242</v>
      </c>
    </row>
    <row r="69" spans="1:8" s="135" customFormat="1" ht="25.5" customHeight="1">
      <c r="B69" s="135" t="s">
        <v>243</v>
      </c>
    </row>
    <row r="70" spans="1:8" s="135" customFormat="1" ht="25.5" customHeight="1">
      <c r="B70" s="135" t="s">
        <v>244</v>
      </c>
    </row>
    <row r="71" spans="1:8" s="135" customFormat="1" ht="25.5" customHeight="1">
      <c r="B71" s="135" t="s">
        <v>245</v>
      </c>
    </row>
    <row r="72" spans="1:8" s="135" customFormat="1" ht="25.5" customHeight="1">
      <c r="A72" s="138"/>
      <c r="B72" s="135" t="s">
        <v>246</v>
      </c>
      <c r="C72" s="138"/>
      <c r="D72" s="138"/>
      <c r="E72" s="138"/>
      <c r="F72" s="200"/>
      <c r="G72" s="200"/>
      <c r="H72" s="200"/>
    </row>
    <row r="73" spans="1:8" s="135" customFormat="1" ht="25.5" customHeight="1">
      <c r="B73" s="135" t="s">
        <v>247</v>
      </c>
    </row>
    <row r="74" spans="1:8" s="135" customFormat="1" ht="25.5" customHeight="1">
      <c r="B74" s="135" t="s">
        <v>248</v>
      </c>
    </row>
    <row r="75" spans="1:8" s="135" customFormat="1" ht="25.5" customHeight="1">
      <c r="B75" s="135" t="s">
        <v>249</v>
      </c>
    </row>
    <row r="76" spans="1:8" s="135" customFormat="1" ht="25.5" customHeight="1">
      <c r="B76" s="135" t="s">
        <v>250</v>
      </c>
    </row>
    <row r="77" spans="1:8" s="135" customFormat="1" ht="25.5" customHeight="1">
      <c r="B77" s="135" t="s">
        <v>251</v>
      </c>
    </row>
    <row r="78" spans="1:8" s="135" customFormat="1" ht="25.5" customHeight="1">
      <c r="B78" s="135" t="s">
        <v>252</v>
      </c>
    </row>
    <row r="79" spans="1:8" s="135" customFormat="1" ht="25.5" customHeight="1">
      <c r="B79" s="135" t="s">
        <v>253</v>
      </c>
    </row>
    <row r="80" spans="1:8" s="135" customFormat="1" ht="25.5" customHeight="1">
      <c r="B80" s="135" t="s">
        <v>254</v>
      </c>
    </row>
    <row r="81" spans="2:2" s="135" customFormat="1" ht="25.5" customHeight="1">
      <c r="B81" s="135" t="s">
        <v>255</v>
      </c>
    </row>
    <row r="82" spans="2:2" s="135" customFormat="1" ht="25.5" customHeight="1">
      <c r="B82" s="135" t="s">
        <v>256</v>
      </c>
    </row>
    <row r="83" spans="2:2" s="135" customFormat="1" ht="25.5" customHeight="1">
      <c r="B83" s="135" t="s">
        <v>257</v>
      </c>
    </row>
    <row r="84" spans="2:2" s="135" customFormat="1" ht="25.5" customHeight="1"/>
    <row r="85" spans="2:2" s="135" customFormat="1" ht="25.5" customHeight="1"/>
    <row r="86" spans="2:2" s="135" customFormat="1" ht="25.5" customHeight="1">
      <c r="B86" s="135" t="s">
        <v>258</v>
      </c>
    </row>
    <row r="87" spans="2:2" s="135" customFormat="1" ht="25.5" customHeight="1">
      <c r="B87" s="135" t="s">
        <v>259</v>
      </c>
    </row>
    <row r="88" spans="2:2" s="135" customFormat="1" ht="25.5" customHeight="1">
      <c r="B88" s="135" t="s">
        <v>260</v>
      </c>
    </row>
    <row r="89" spans="2:2" s="135" customFormat="1" ht="25.5" customHeight="1">
      <c r="B89" s="135" t="s">
        <v>261</v>
      </c>
    </row>
    <row r="90" spans="2:2" s="135" customFormat="1" ht="25.5" customHeight="1">
      <c r="B90" s="135" t="s">
        <v>262</v>
      </c>
    </row>
    <row r="91" spans="2:2" s="135" customFormat="1" ht="25.5" customHeight="1">
      <c r="B91" s="135" t="s">
        <v>263</v>
      </c>
    </row>
    <row r="92" spans="2:2" s="135" customFormat="1" ht="25.5" customHeight="1">
      <c r="B92" s="135" t="s">
        <v>264</v>
      </c>
    </row>
    <row r="93" spans="2:2" s="135" customFormat="1" ht="25.5" customHeight="1">
      <c r="B93" s="135" t="s">
        <v>265</v>
      </c>
    </row>
    <row r="94" spans="2:2" s="135" customFormat="1" ht="25.5" customHeight="1">
      <c r="B94" s="135" t="s">
        <v>266</v>
      </c>
    </row>
    <row r="95" spans="2:2" s="135" customFormat="1" ht="25.5" customHeight="1">
      <c r="B95" s="135" t="s">
        <v>267</v>
      </c>
    </row>
    <row r="96" spans="2:2" s="135" customFormat="1" ht="25.5" customHeight="1">
      <c r="B96" s="135" t="s">
        <v>268</v>
      </c>
    </row>
    <row r="97" spans="1:11" ht="19.899999999999999" customHeight="1"/>
    <row r="98" spans="1:11" ht="19.899999999999999" customHeight="1"/>
    <row r="99" spans="1:11" ht="19.899999999999999" customHeight="1"/>
    <row r="100" spans="1:11" ht="19.899999999999999" customHeight="1">
      <c r="A100" s="135"/>
      <c r="B100" s="15"/>
      <c r="C100" s="15"/>
      <c r="D100" s="15"/>
      <c r="E100" s="15"/>
      <c r="F100" s="15"/>
      <c r="G100" s="15"/>
      <c r="H100" s="15"/>
      <c r="I100" s="15"/>
      <c r="J100" s="15"/>
      <c r="K100" s="15"/>
    </row>
    <row r="101" spans="1:11" ht="19.899999999999999" customHeight="1">
      <c r="A101" s="135"/>
      <c r="B101" s="15"/>
      <c r="C101" s="15"/>
      <c r="D101" s="15"/>
      <c r="E101" s="15"/>
      <c r="F101" s="15"/>
      <c r="G101" s="15"/>
      <c r="H101" s="15"/>
      <c r="I101" s="15"/>
      <c r="J101" s="15"/>
      <c r="K101" s="15"/>
    </row>
    <row r="102" spans="1:11" ht="19.899999999999999" customHeight="1">
      <c r="A102" s="135"/>
      <c r="B102" s="15"/>
      <c r="C102" s="15"/>
      <c r="D102" s="15"/>
      <c r="E102" s="15"/>
      <c r="F102" s="15"/>
      <c r="G102" s="15"/>
      <c r="H102" s="15"/>
      <c r="I102" s="15"/>
      <c r="J102" s="15"/>
      <c r="K102" s="15"/>
    </row>
    <row r="103" spans="1:11" ht="19.899999999999999" customHeight="1">
      <c r="A103" s="135"/>
      <c r="B103" s="15"/>
      <c r="C103" s="15"/>
      <c r="D103" s="15"/>
      <c r="E103" s="15"/>
      <c r="F103" s="15"/>
      <c r="G103" s="15"/>
      <c r="H103" s="15"/>
      <c r="I103" s="15"/>
      <c r="J103" s="15"/>
      <c r="K103" s="15"/>
    </row>
    <row r="104" spans="1:11" ht="19.899999999999999" customHeight="1">
      <c r="A104" s="135"/>
      <c r="B104" s="15"/>
      <c r="C104" s="15"/>
      <c r="D104" s="15"/>
      <c r="E104" s="15"/>
      <c r="F104" s="15"/>
      <c r="G104" s="15"/>
      <c r="H104" s="15"/>
      <c r="I104" s="15"/>
      <c r="J104" s="15"/>
      <c r="K104" s="15"/>
    </row>
    <row r="105" spans="1:11" ht="19.899999999999999" customHeight="1">
      <c r="A105" s="135"/>
      <c r="B105" s="15"/>
      <c r="C105" s="15"/>
      <c r="D105" s="15"/>
      <c r="E105" s="15"/>
      <c r="F105" s="15"/>
      <c r="G105" s="15"/>
      <c r="H105" s="15"/>
      <c r="I105" s="15"/>
      <c r="J105" s="15"/>
      <c r="K105" s="15"/>
    </row>
    <row r="106" spans="1:11" ht="19.899999999999999" customHeight="1">
      <c r="A106" s="135"/>
      <c r="B106" s="15"/>
      <c r="C106" s="15"/>
      <c r="D106" s="15"/>
      <c r="E106" s="15"/>
      <c r="F106" s="15"/>
      <c r="G106" s="15"/>
      <c r="H106" s="15"/>
      <c r="I106" s="15"/>
      <c r="J106" s="15"/>
      <c r="K106" s="15"/>
    </row>
    <row r="107" spans="1:11" ht="19.899999999999999" customHeight="1">
      <c r="A107" s="135"/>
      <c r="B107" s="15"/>
      <c r="C107" s="15"/>
      <c r="D107" s="15"/>
      <c r="E107" s="15"/>
      <c r="F107" s="15"/>
      <c r="G107" s="15"/>
      <c r="H107" s="15"/>
      <c r="I107" s="15"/>
      <c r="J107" s="15"/>
      <c r="K107" s="15"/>
    </row>
    <row r="108" spans="1:11" ht="19.899999999999999" customHeight="1">
      <c r="A108" s="135"/>
      <c r="B108" s="15"/>
      <c r="C108" s="15"/>
      <c r="D108" s="15"/>
      <c r="E108" s="15"/>
      <c r="F108" s="15"/>
      <c r="G108" s="15"/>
      <c r="H108" s="15"/>
      <c r="I108" s="15"/>
      <c r="J108" s="15"/>
      <c r="K108" s="15"/>
    </row>
    <row r="109" spans="1:11" ht="19.899999999999999" customHeight="1">
      <c r="A109" s="135"/>
      <c r="B109" s="15"/>
      <c r="C109" s="15"/>
      <c r="D109" s="15"/>
      <c r="E109" s="15"/>
      <c r="F109" s="15"/>
      <c r="G109" s="15"/>
      <c r="H109" s="15"/>
      <c r="I109" s="15"/>
      <c r="J109" s="15"/>
      <c r="K109" s="15"/>
    </row>
    <row r="110" spans="1:11">
      <c r="A110" s="135"/>
      <c r="B110" s="15"/>
      <c r="C110" s="15"/>
      <c r="D110" s="15"/>
      <c r="E110" s="15"/>
      <c r="F110" s="15"/>
      <c r="G110" s="15"/>
      <c r="H110" s="15"/>
      <c r="I110" s="15"/>
      <c r="J110" s="15"/>
      <c r="K110" s="15"/>
    </row>
    <row r="111" spans="1:11">
      <c r="A111" s="135"/>
      <c r="B111" s="15"/>
      <c r="C111" s="15"/>
      <c r="D111" s="15"/>
      <c r="E111" s="15"/>
      <c r="F111" s="15"/>
      <c r="G111" s="15"/>
      <c r="H111" s="15"/>
      <c r="I111" s="15"/>
      <c r="J111" s="15"/>
      <c r="K111" s="15"/>
    </row>
    <row r="112" spans="1:11">
      <c r="A112" s="135"/>
      <c r="B112" s="15"/>
      <c r="C112" s="15"/>
      <c r="D112" s="15"/>
      <c r="E112" s="15"/>
      <c r="F112" s="15"/>
      <c r="G112" s="15"/>
      <c r="H112" s="15"/>
      <c r="I112" s="15"/>
      <c r="J112" s="15"/>
      <c r="K112" s="15"/>
    </row>
    <row r="113" spans="1:11">
      <c r="A113" s="135"/>
      <c r="B113" s="15"/>
      <c r="C113" s="15"/>
      <c r="D113" s="15"/>
      <c r="E113" s="15"/>
      <c r="F113" s="15"/>
      <c r="G113" s="15"/>
      <c r="H113" s="15"/>
      <c r="I113" s="15"/>
      <c r="J113" s="15"/>
      <c r="K113" s="15"/>
    </row>
    <row r="114" spans="1:11">
      <c r="A114" s="135"/>
      <c r="B114" s="15"/>
      <c r="C114" s="15"/>
      <c r="D114" s="15"/>
      <c r="E114" s="15"/>
      <c r="F114" s="15"/>
      <c r="G114" s="15"/>
      <c r="H114" s="15"/>
      <c r="I114" s="15"/>
      <c r="J114" s="15"/>
      <c r="K114" s="15"/>
    </row>
    <row r="115" spans="1:11">
      <c r="A115" s="135"/>
      <c r="B115" s="15"/>
      <c r="C115" s="15"/>
      <c r="D115" s="15"/>
      <c r="E115" s="15"/>
      <c r="F115" s="15"/>
      <c r="G115" s="15"/>
      <c r="H115" s="15"/>
      <c r="I115" s="15"/>
      <c r="J115" s="15"/>
      <c r="K115" s="15"/>
    </row>
    <row r="116" spans="1:11">
      <c r="A116" s="135"/>
      <c r="B116" s="15"/>
      <c r="C116" s="15"/>
      <c r="D116" s="15"/>
      <c r="E116" s="15"/>
      <c r="F116" s="15"/>
      <c r="G116" s="15"/>
      <c r="H116" s="15"/>
      <c r="I116" s="15"/>
      <c r="J116" s="15"/>
      <c r="K116" s="15"/>
    </row>
    <row r="117" spans="1:11">
      <c r="A117" s="135"/>
      <c r="B117" s="15"/>
      <c r="C117" s="15"/>
      <c r="D117" s="15"/>
      <c r="E117" s="15"/>
      <c r="F117" s="15"/>
      <c r="G117" s="15"/>
      <c r="H117" s="15"/>
      <c r="I117" s="15"/>
      <c r="J117" s="15"/>
      <c r="K117" s="15"/>
    </row>
    <row r="118" spans="1:11">
      <c r="A118" s="135"/>
      <c r="B118" s="15"/>
      <c r="C118" s="15"/>
      <c r="D118" s="15"/>
      <c r="E118" s="15"/>
      <c r="F118" s="15"/>
      <c r="G118" s="15"/>
      <c r="H118" s="15"/>
      <c r="I118" s="15"/>
      <c r="J118" s="15"/>
      <c r="K118" s="15"/>
    </row>
    <row r="119" spans="1:11">
      <c r="A119" s="135"/>
      <c r="B119" s="15"/>
      <c r="C119" s="15"/>
      <c r="D119" s="15"/>
      <c r="E119" s="15"/>
      <c r="F119" s="15"/>
      <c r="G119" s="15"/>
      <c r="H119" s="15"/>
      <c r="I119" s="15"/>
      <c r="J119" s="15"/>
      <c r="K119" s="15"/>
    </row>
    <row r="120" spans="1:11">
      <c r="A120" s="135"/>
      <c r="B120" s="15"/>
      <c r="C120" s="15"/>
      <c r="D120" s="15"/>
      <c r="E120" s="15"/>
      <c r="F120" s="15"/>
      <c r="G120" s="15"/>
      <c r="H120" s="15"/>
      <c r="I120" s="15"/>
      <c r="J120" s="15"/>
      <c r="K120" s="15"/>
    </row>
    <row r="121" spans="1:11">
      <c r="A121" s="135"/>
      <c r="B121" s="15"/>
      <c r="C121" s="15"/>
      <c r="D121" s="15"/>
      <c r="E121" s="15"/>
      <c r="F121" s="15"/>
      <c r="G121" s="15"/>
      <c r="H121" s="15"/>
      <c r="I121" s="15"/>
      <c r="J121" s="15"/>
      <c r="K121" s="15"/>
    </row>
    <row r="122" spans="1:11">
      <c r="A122" s="135"/>
      <c r="B122" s="15"/>
      <c r="C122" s="15"/>
      <c r="D122" s="15"/>
      <c r="E122" s="15"/>
      <c r="F122" s="15"/>
      <c r="G122" s="15"/>
      <c r="H122" s="15"/>
      <c r="I122" s="15"/>
      <c r="J122" s="15"/>
      <c r="K122" s="15"/>
    </row>
    <row r="123" spans="1:11">
      <c r="A123" s="135"/>
      <c r="B123" s="15"/>
      <c r="C123" s="15"/>
      <c r="D123" s="15"/>
      <c r="E123" s="15"/>
      <c r="F123" s="15"/>
      <c r="G123" s="15"/>
      <c r="H123" s="15"/>
      <c r="I123" s="15"/>
      <c r="J123" s="15"/>
      <c r="K123" s="15"/>
    </row>
    <row r="124" spans="1:11">
      <c r="A124" s="135"/>
      <c r="B124" s="15"/>
      <c r="C124" s="15"/>
      <c r="D124" s="15"/>
      <c r="E124" s="15"/>
      <c r="F124" s="15"/>
      <c r="G124" s="15"/>
      <c r="H124" s="15"/>
      <c r="I124" s="15"/>
      <c r="J124" s="15"/>
      <c r="K124" s="15"/>
    </row>
    <row r="125" spans="1:11">
      <c r="A125" s="135"/>
      <c r="B125" s="15"/>
      <c r="C125" s="15"/>
      <c r="D125" s="15"/>
      <c r="E125" s="15"/>
      <c r="F125" s="15"/>
      <c r="G125" s="15"/>
      <c r="H125" s="15"/>
      <c r="I125" s="15"/>
      <c r="J125" s="15"/>
      <c r="K125" s="15"/>
    </row>
    <row r="126" spans="1:11">
      <c r="A126" s="135"/>
      <c r="B126" s="15"/>
      <c r="C126" s="15"/>
      <c r="D126" s="15"/>
      <c r="E126" s="15"/>
      <c r="F126" s="15"/>
      <c r="G126" s="15"/>
      <c r="H126" s="15"/>
      <c r="I126" s="15"/>
      <c r="J126" s="15"/>
      <c r="K126" s="15"/>
    </row>
    <row r="127" spans="1:11">
      <c r="A127" s="135"/>
      <c r="B127" s="15"/>
      <c r="C127" s="15"/>
      <c r="D127" s="15"/>
      <c r="E127" s="15"/>
      <c r="F127" s="15"/>
      <c r="G127" s="15"/>
      <c r="H127" s="15"/>
      <c r="I127" s="15"/>
      <c r="J127" s="15"/>
      <c r="K127" s="15"/>
    </row>
    <row r="128" spans="1:11">
      <c r="A128" s="135"/>
      <c r="B128" s="15"/>
      <c r="C128" s="15"/>
      <c r="D128" s="15"/>
      <c r="E128" s="15"/>
      <c r="F128" s="15"/>
      <c r="G128" s="15"/>
      <c r="H128" s="15"/>
      <c r="I128" s="15"/>
      <c r="J128" s="15"/>
      <c r="K128" s="15"/>
    </row>
    <row r="129" spans="1:11">
      <c r="A129" s="135"/>
      <c r="B129" s="15"/>
      <c r="C129" s="15"/>
      <c r="D129" s="15"/>
      <c r="E129" s="15"/>
      <c r="F129" s="15"/>
      <c r="G129" s="15"/>
      <c r="H129" s="15"/>
      <c r="I129" s="15"/>
      <c r="J129" s="15"/>
      <c r="K129" s="15"/>
    </row>
    <row r="130" spans="1:11">
      <c r="A130" s="135"/>
      <c r="B130" s="15"/>
      <c r="C130" s="15"/>
      <c r="D130" s="15"/>
      <c r="E130" s="15"/>
      <c r="F130" s="15"/>
      <c r="G130" s="15"/>
      <c r="H130" s="15"/>
      <c r="I130" s="15"/>
      <c r="J130" s="15"/>
      <c r="K130" s="15"/>
    </row>
    <row r="131" spans="1:11">
      <c r="A131" s="135"/>
      <c r="B131" s="15"/>
      <c r="C131" s="15"/>
      <c r="D131" s="15"/>
      <c r="E131" s="15"/>
      <c r="F131" s="15"/>
      <c r="G131" s="15"/>
      <c r="H131" s="15"/>
      <c r="I131" s="15"/>
      <c r="J131" s="15"/>
      <c r="K131" s="15"/>
    </row>
    <row r="132" spans="1:11">
      <c r="A132" s="135"/>
      <c r="B132" s="15"/>
      <c r="C132" s="15"/>
      <c r="D132" s="15"/>
      <c r="E132" s="15"/>
      <c r="F132" s="15"/>
      <c r="G132" s="15"/>
      <c r="H132" s="15"/>
      <c r="I132" s="15"/>
      <c r="J132" s="15"/>
      <c r="K132" s="15"/>
    </row>
    <row r="133" spans="1:11">
      <c r="A133" s="135"/>
      <c r="B133" s="15"/>
      <c r="C133" s="15"/>
      <c r="D133" s="15"/>
      <c r="E133" s="15"/>
      <c r="F133" s="15"/>
      <c r="G133" s="15"/>
      <c r="H133" s="15"/>
      <c r="I133" s="15"/>
      <c r="J133" s="15"/>
      <c r="K133" s="15"/>
    </row>
    <row r="134" spans="1:11">
      <c r="A134" s="135"/>
      <c r="B134" s="15"/>
      <c r="C134" s="15"/>
      <c r="D134" s="15"/>
      <c r="E134" s="15"/>
      <c r="F134" s="15"/>
      <c r="G134" s="15"/>
      <c r="H134" s="15"/>
      <c r="I134" s="15"/>
      <c r="J134" s="15"/>
      <c r="K134" s="15"/>
    </row>
    <row r="135" spans="1:11">
      <c r="A135" s="135"/>
      <c r="B135" s="15"/>
      <c r="C135" s="15"/>
      <c r="D135" s="15"/>
      <c r="E135" s="15"/>
      <c r="F135" s="15"/>
      <c r="G135" s="15"/>
      <c r="H135" s="15"/>
      <c r="I135" s="15"/>
      <c r="J135" s="15"/>
      <c r="K135" s="15"/>
    </row>
    <row r="136" spans="1:11">
      <c r="A136" s="135"/>
      <c r="B136" s="15"/>
      <c r="C136" s="15"/>
      <c r="D136" s="15"/>
      <c r="E136" s="15"/>
      <c r="F136" s="15"/>
      <c r="G136" s="15"/>
      <c r="H136" s="15"/>
      <c r="I136" s="15"/>
      <c r="J136" s="15"/>
      <c r="K136" s="15"/>
    </row>
    <row r="137" spans="1:11">
      <c r="A137" s="135"/>
      <c r="B137" s="15"/>
      <c r="C137" s="15"/>
      <c r="D137" s="15"/>
      <c r="E137" s="15"/>
      <c r="F137" s="15"/>
      <c r="G137" s="15"/>
      <c r="H137" s="15"/>
      <c r="I137" s="15"/>
      <c r="J137" s="15"/>
      <c r="K137" s="15"/>
    </row>
    <row r="138" spans="1:11">
      <c r="A138" s="135"/>
      <c r="B138" s="15"/>
      <c r="C138" s="15"/>
      <c r="D138" s="15"/>
      <c r="E138" s="15"/>
      <c r="F138" s="15"/>
      <c r="G138" s="15"/>
      <c r="H138" s="15"/>
      <c r="I138" s="15"/>
      <c r="J138" s="15"/>
      <c r="K138" s="15"/>
    </row>
    <row r="139" spans="1:11">
      <c r="A139" s="135"/>
      <c r="B139" s="15"/>
      <c r="C139" s="15"/>
      <c r="D139" s="15"/>
      <c r="E139" s="15"/>
      <c r="F139" s="15"/>
      <c r="G139" s="15"/>
      <c r="H139" s="15"/>
      <c r="I139" s="15"/>
      <c r="J139" s="15"/>
      <c r="K139" s="15"/>
    </row>
    <row r="140" spans="1:11">
      <c r="A140" s="135"/>
      <c r="B140" s="15"/>
      <c r="C140" s="15"/>
      <c r="D140" s="15"/>
      <c r="E140" s="15"/>
      <c r="F140" s="15"/>
      <c r="G140" s="15"/>
      <c r="H140" s="15"/>
      <c r="I140" s="15"/>
      <c r="J140" s="15"/>
      <c r="K140" s="15"/>
    </row>
    <row r="141" spans="1:11">
      <c r="A141" s="135"/>
      <c r="B141" s="15"/>
      <c r="C141" s="15"/>
      <c r="D141" s="15"/>
      <c r="E141" s="15"/>
      <c r="F141" s="15"/>
      <c r="G141" s="15"/>
      <c r="H141" s="15"/>
      <c r="I141" s="15"/>
      <c r="J141" s="15"/>
      <c r="K141" s="15"/>
    </row>
    <row r="142" spans="1:11">
      <c r="A142" s="135"/>
      <c r="B142" s="15"/>
      <c r="C142" s="15"/>
      <c r="D142" s="15"/>
      <c r="E142" s="15"/>
      <c r="F142" s="15"/>
      <c r="G142" s="15"/>
      <c r="H142" s="15"/>
      <c r="I142" s="15"/>
      <c r="J142" s="15"/>
      <c r="K142" s="15"/>
    </row>
    <row r="143" spans="1:11">
      <c r="A143" s="135"/>
      <c r="B143" s="15"/>
      <c r="C143" s="15"/>
      <c r="D143" s="15"/>
      <c r="E143" s="15"/>
      <c r="F143" s="15"/>
      <c r="G143" s="15"/>
      <c r="H143" s="15"/>
      <c r="I143" s="15"/>
      <c r="J143" s="15"/>
      <c r="K143" s="15"/>
    </row>
    <row r="144" spans="1:11">
      <c r="A144" s="135"/>
      <c r="B144" s="15"/>
      <c r="C144" s="15"/>
      <c r="D144" s="15"/>
      <c r="E144" s="15"/>
      <c r="F144" s="15"/>
      <c r="G144" s="15"/>
      <c r="H144" s="15"/>
      <c r="I144" s="15"/>
      <c r="J144" s="15"/>
      <c r="K144" s="15"/>
    </row>
    <row r="145" spans="1:11">
      <c r="A145" s="135"/>
      <c r="B145" s="15"/>
      <c r="C145" s="15"/>
      <c r="D145" s="15"/>
      <c r="E145" s="15"/>
      <c r="F145" s="15"/>
      <c r="G145" s="15"/>
      <c r="H145" s="15"/>
      <c r="I145" s="15"/>
      <c r="J145" s="15"/>
      <c r="K145" s="15"/>
    </row>
    <row r="146" spans="1:11">
      <c r="A146" s="135"/>
      <c r="B146" s="15"/>
      <c r="C146" s="15"/>
      <c r="D146" s="15"/>
      <c r="E146" s="15"/>
      <c r="F146" s="15"/>
      <c r="G146" s="15"/>
      <c r="H146" s="15"/>
      <c r="I146" s="15"/>
      <c r="J146" s="15"/>
      <c r="K146" s="15"/>
    </row>
    <row r="147" spans="1:11">
      <c r="A147" s="135"/>
      <c r="B147" s="15"/>
      <c r="C147" s="15"/>
      <c r="D147" s="15"/>
      <c r="E147" s="15"/>
      <c r="F147" s="15"/>
      <c r="G147" s="15"/>
      <c r="H147" s="15"/>
      <c r="I147" s="15"/>
      <c r="J147" s="15"/>
      <c r="K147" s="15"/>
    </row>
    <row r="148" spans="1:11">
      <c r="A148" s="135"/>
      <c r="B148" s="15"/>
      <c r="C148" s="15"/>
      <c r="D148" s="15"/>
      <c r="E148" s="15"/>
      <c r="F148" s="15"/>
      <c r="G148" s="15"/>
      <c r="H148" s="15"/>
      <c r="I148" s="15"/>
      <c r="J148" s="15"/>
      <c r="K148" s="15"/>
    </row>
    <row r="149" spans="1:11">
      <c r="A149" s="135"/>
      <c r="B149" s="15"/>
      <c r="C149" s="15"/>
      <c r="D149" s="15"/>
      <c r="E149" s="15"/>
      <c r="F149" s="15"/>
      <c r="G149" s="15"/>
      <c r="H149" s="15"/>
      <c r="I149" s="15"/>
      <c r="J149" s="15"/>
      <c r="K149" s="15"/>
    </row>
    <row r="150" spans="1:11">
      <c r="A150" s="135"/>
      <c r="B150" s="15"/>
      <c r="C150" s="15"/>
      <c r="D150" s="15"/>
      <c r="E150" s="15"/>
      <c r="F150" s="15"/>
      <c r="G150" s="15"/>
      <c r="H150" s="15"/>
      <c r="I150" s="15"/>
      <c r="J150" s="15"/>
      <c r="K150" s="15"/>
    </row>
    <row r="151" spans="1:11">
      <c r="A151" s="135"/>
      <c r="B151" s="15"/>
      <c r="C151" s="15"/>
      <c r="D151" s="15"/>
      <c r="E151" s="15"/>
      <c r="F151" s="15"/>
      <c r="G151" s="15"/>
      <c r="H151" s="15"/>
      <c r="I151" s="15"/>
      <c r="J151" s="15"/>
      <c r="K151" s="15"/>
    </row>
    <row r="152" spans="1:11">
      <c r="A152" s="135"/>
      <c r="B152" s="15"/>
      <c r="C152" s="15"/>
      <c r="D152" s="15"/>
      <c r="E152" s="15"/>
      <c r="F152" s="15"/>
      <c r="G152" s="15"/>
      <c r="H152" s="15"/>
      <c r="I152" s="15"/>
      <c r="J152" s="15"/>
      <c r="K152" s="15"/>
    </row>
    <row r="153" spans="1:11">
      <c r="A153" s="135"/>
      <c r="B153" s="15"/>
      <c r="C153" s="15"/>
      <c r="D153" s="15"/>
      <c r="E153" s="15"/>
      <c r="F153" s="15"/>
      <c r="G153" s="15"/>
      <c r="H153" s="15"/>
      <c r="I153" s="15"/>
      <c r="J153" s="15"/>
      <c r="K153" s="15"/>
    </row>
    <row r="154" spans="1:11">
      <c r="A154" s="135"/>
      <c r="B154" s="15"/>
      <c r="C154" s="15"/>
      <c r="D154" s="15"/>
      <c r="E154" s="15"/>
      <c r="F154" s="15"/>
      <c r="G154" s="15"/>
      <c r="H154" s="15"/>
      <c r="I154" s="15"/>
      <c r="J154" s="15"/>
      <c r="K154" s="15"/>
    </row>
    <row r="155" spans="1:11">
      <c r="A155" s="135"/>
      <c r="B155" s="15"/>
      <c r="C155" s="15"/>
      <c r="D155" s="15"/>
      <c r="E155" s="15"/>
      <c r="F155" s="15"/>
      <c r="G155" s="15"/>
      <c r="H155" s="15"/>
      <c r="I155" s="15"/>
      <c r="J155" s="15"/>
      <c r="K155" s="15"/>
    </row>
    <row r="156" spans="1:11">
      <c r="A156" s="135"/>
      <c r="B156" s="15"/>
      <c r="C156" s="15"/>
      <c r="D156" s="15"/>
      <c r="E156" s="15"/>
      <c r="F156" s="15"/>
      <c r="G156" s="15"/>
      <c r="H156" s="15"/>
      <c r="I156" s="15"/>
      <c r="J156" s="15"/>
      <c r="K156" s="15"/>
    </row>
    <row r="157" spans="1:11">
      <c r="A157" s="135"/>
      <c r="B157" s="15"/>
      <c r="C157" s="15"/>
      <c r="D157" s="15"/>
      <c r="E157" s="15"/>
      <c r="F157" s="15"/>
      <c r="G157" s="15"/>
      <c r="H157" s="15"/>
      <c r="I157" s="15"/>
      <c r="J157" s="15"/>
      <c r="K157" s="15"/>
    </row>
    <row r="158" spans="1:11">
      <c r="A158" s="135"/>
      <c r="B158" s="15"/>
      <c r="C158" s="15"/>
      <c r="D158" s="15"/>
      <c r="E158" s="15"/>
      <c r="F158" s="15"/>
      <c r="G158" s="15"/>
      <c r="H158" s="15"/>
      <c r="I158" s="15"/>
      <c r="J158" s="15"/>
      <c r="K158" s="15"/>
    </row>
    <row r="159" spans="1:11">
      <c r="A159" s="135"/>
      <c r="B159" s="15"/>
      <c r="C159" s="15"/>
      <c r="D159" s="15"/>
      <c r="E159" s="15"/>
      <c r="F159" s="15"/>
      <c r="G159" s="15"/>
      <c r="H159" s="15"/>
      <c r="I159" s="15"/>
      <c r="J159" s="15"/>
      <c r="K159" s="15"/>
    </row>
    <row r="160" spans="1:11">
      <c r="A160" s="135"/>
      <c r="B160" s="15"/>
      <c r="C160" s="15"/>
      <c r="D160" s="15"/>
      <c r="E160" s="15"/>
      <c r="F160" s="15"/>
      <c r="G160" s="15"/>
      <c r="H160" s="15"/>
      <c r="I160" s="15"/>
      <c r="J160" s="15"/>
      <c r="K160" s="15"/>
    </row>
    <row r="161" spans="1:11">
      <c r="A161" s="135"/>
      <c r="B161" s="15"/>
      <c r="C161" s="15"/>
      <c r="D161" s="15"/>
      <c r="E161" s="15"/>
      <c r="F161" s="15"/>
      <c r="G161" s="15"/>
      <c r="H161" s="15"/>
      <c r="I161" s="15"/>
      <c r="J161" s="15"/>
      <c r="K161" s="15"/>
    </row>
    <row r="162" spans="1:11">
      <c r="A162" s="135"/>
      <c r="B162" s="15"/>
      <c r="C162" s="15"/>
      <c r="D162" s="15"/>
      <c r="E162" s="15"/>
      <c r="F162" s="15"/>
      <c r="G162" s="15"/>
      <c r="H162" s="15"/>
      <c r="I162" s="15"/>
      <c r="J162" s="15"/>
      <c r="K162" s="15"/>
    </row>
    <row r="163" spans="1:11">
      <c r="A163" s="135"/>
      <c r="B163" s="15"/>
      <c r="C163" s="15"/>
      <c r="D163" s="15"/>
      <c r="E163" s="15"/>
      <c r="F163" s="15"/>
      <c r="G163" s="15"/>
      <c r="H163" s="15"/>
      <c r="I163" s="15"/>
      <c r="J163" s="15"/>
      <c r="K163" s="15"/>
    </row>
    <row r="164" spans="1:11">
      <c r="A164" s="135"/>
      <c r="B164" s="15"/>
      <c r="C164" s="15"/>
      <c r="D164" s="15"/>
      <c r="E164" s="15"/>
      <c r="F164" s="15"/>
      <c r="G164" s="15"/>
      <c r="H164" s="15"/>
      <c r="I164" s="15"/>
      <c r="J164" s="15"/>
      <c r="K164" s="15"/>
    </row>
    <row r="165" spans="1:11">
      <c r="A165" s="135"/>
      <c r="B165" s="15"/>
      <c r="C165" s="15"/>
      <c r="D165" s="15"/>
      <c r="E165" s="15"/>
      <c r="F165" s="15"/>
      <c r="G165" s="15"/>
      <c r="H165" s="15"/>
      <c r="I165" s="15"/>
      <c r="J165" s="15"/>
      <c r="K165" s="15"/>
    </row>
    <row r="166" spans="1:11">
      <c r="A166" s="135"/>
      <c r="B166" s="15"/>
      <c r="C166" s="15"/>
      <c r="D166" s="15"/>
      <c r="E166" s="15"/>
      <c r="F166" s="15"/>
      <c r="G166" s="15"/>
      <c r="H166" s="15"/>
      <c r="I166" s="15"/>
      <c r="J166" s="15"/>
      <c r="K166" s="15"/>
    </row>
    <row r="167" spans="1:11">
      <c r="A167" s="135"/>
      <c r="B167" s="15"/>
      <c r="C167" s="15"/>
      <c r="D167" s="15"/>
      <c r="E167" s="15"/>
      <c r="F167" s="15"/>
      <c r="G167" s="15"/>
      <c r="H167" s="15"/>
      <c r="I167" s="15"/>
      <c r="J167" s="15"/>
      <c r="K167" s="15"/>
    </row>
    <row r="168" spans="1:11">
      <c r="A168" s="135"/>
      <c r="B168" s="15"/>
      <c r="C168" s="15"/>
      <c r="D168" s="15"/>
      <c r="E168" s="15"/>
      <c r="F168" s="15"/>
      <c r="G168" s="15"/>
      <c r="H168" s="15"/>
      <c r="I168" s="15"/>
      <c r="J168" s="15"/>
      <c r="K168" s="15"/>
    </row>
    <row r="169" spans="1:11">
      <c r="A169" s="135"/>
      <c r="B169" s="15"/>
      <c r="C169" s="15"/>
      <c r="D169" s="15"/>
      <c r="E169" s="15"/>
      <c r="F169" s="15"/>
      <c r="G169" s="15"/>
      <c r="H169" s="15"/>
      <c r="I169" s="15"/>
      <c r="J169" s="15"/>
      <c r="K169" s="15"/>
    </row>
    <row r="170" spans="1:11">
      <c r="A170" s="135"/>
      <c r="B170" s="15"/>
      <c r="C170" s="15"/>
      <c r="D170" s="15"/>
      <c r="E170" s="15"/>
      <c r="F170" s="15"/>
      <c r="G170" s="15"/>
      <c r="H170" s="15"/>
      <c r="I170" s="15"/>
      <c r="J170" s="15"/>
      <c r="K170" s="15"/>
    </row>
    <row r="171" spans="1:11">
      <c r="A171" s="135"/>
      <c r="B171" s="15"/>
      <c r="C171" s="15"/>
      <c r="D171" s="15"/>
      <c r="E171" s="15"/>
      <c r="F171" s="15"/>
      <c r="G171" s="15"/>
      <c r="H171" s="15"/>
      <c r="I171" s="15"/>
      <c r="J171" s="15"/>
      <c r="K171" s="15"/>
    </row>
    <row r="172" spans="1:11">
      <c r="A172" s="135"/>
      <c r="B172" s="15"/>
      <c r="C172" s="15"/>
      <c r="D172" s="15"/>
      <c r="E172" s="15"/>
      <c r="F172" s="15"/>
      <c r="G172" s="15"/>
      <c r="H172" s="15"/>
      <c r="I172" s="15"/>
      <c r="J172" s="15"/>
      <c r="K172" s="15"/>
    </row>
    <row r="173" spans="1:11">
      <c r="A173" s="135"/>
      <c r="B173" s="15"/>
      <c r="C173" s="15"/>
      <c r="D173" s="15"/>
      <c r="E173" s="15"/>
      <c r="F173" s="15"/>
      <c r="G173" s="15"/>
      <c r="H173" s="15"/>
      <c r="I173" s="15"/>
      <c r="J173" s="15"/>
      <c r="K173" s="15"/>
    </row>
    <row r="174" spans="1:11">
      <c r="A174" s="135"/>
      <c r="B174" s="15"/>
      <c r="C174" s="15"/>
      <c r="D174" s="15"/>
      <c r="E174" s="15"/>
      <c r="F174" s="15"/>
      <c r="G174" s="15"/>
      <c r="H174" s="15"/>
      <c r="I174" s="15"/>
      <c r="J174" s="15"/>
      <c r="K174" s="15"/>
    </row>
    <row r="175" spans="1:11">
      <c r="A175" s="135"/>
      <c r="B175" s="15"/>
      <c r="C175" s="15"/>
      <c r="D175" s="15"/>
      <c r="E175" s="15"/>
      <c r="F175" s="15"/>
      <c r="G175" s="15"/>
      <c r="H175" s="15"/>
      <c r="I175" s="15"/>
      <c r="J175" s="15"/>
      <c r="K175" s="15"/>
    </row>
    <row r="176" spans="1:11">
      <c r="A176" s="135"/>
      <c r="B176" s="15"/>
      <c r="C176" s="15"/>
      <c r="D176" s="15"/>
      <c r="E176" s="15"/>
      <c r="F176" s="15"/>
      <c r="G176" s="15"/>
      <c r="H176" s="15"/>
      <c r="I176" s="15"/>
      <c r="J176" s="15"/>
      <c r="K176" s="15"/>
    </row>
    <row r="177" spans="1:11">
      <c r="A177" s="135"/>
      <c r="B177" s="15"/>
      <c r="C177" s="15"/>
      <c r="D177" s="15"/>
      <c r="E177" s="15"/>
      <c r="F177" s="15"/>
      <c r="G177" s="15"/>
      <c r="H177" s="15"/>
      <c r="I177" s="15"/>
      <c r="J177" s="15"/>
      <c r="K177" s="15"/>
    </row>
    <row r="178" spans="1:11">
      <c r="A178" s="135"/>
      <c r="B178" s="15"/>
      <c r="C178" s="15"/>
      <c r="D178" s="15"/>
      <c r="E178" s="15"/>
      <c r="F178" s="15"/>
      <c r="G178" s="15"/>
      <c r="H178" s="15"/>
      <c r="I178" s="15"/>
      <c r="J178" s="15"/>
      <c r="K178" s="15"/>
    </row>
    <row r="179" spans="1:11">
      <c r="A179" s="135"/>
      <c r="B179" s="15"/>
      <c r="C179" s="15"/>
      <c r="D179" s="15"/>
      <c r="E179" s="15"/>
      <c r="F179" s="15"/>
      <c r="G179" s="15"/>
      <c r="H179" s="15"/>
      <c r="I179" s="15"/>
      <c r="J179" s="15"/>
      <c r="K179" s="15"/>
    </row>
    <row r="180" spans="1:11">
      <c r="A180" s="135"/>
      <c r="B180" s="15"/>
      <c r="C180" s="15"/>
      <c r="D180" s="15"/>
      <c r="E180" s="15"/>
      <c r="F180" s="15"/>
      <c r="G180" s="15"/>
      <c r="H180" s="15"/>
      <c r="I180" s="15"/>
      <c r="J180" s="15"/>
      <c r="K180" s="15"/>
    </row>
    <row r="181" spans="1:11">
      <c r="A181" s="135"/>
      <c r="B181" s="15"/>
      <c r="C181" s="15"/>
      <c r="D181" s="15"/>
      <c r="E181" s="15"/>
      <c r="F181" s="15"/>
      <c r="G181" s="15"/>
      <c r="H181" s="15"/>
      <c r="I181" s="15"/>
      <c r="J181" s="15"/>
      <c r="K181" s="15"/>
    </row>
    <row r="182" spans="1:11">
      <c r="A182" s="135"/>
      <c r="B182" s="15"/>
      <c r="C182" s="15"/>
      <c r="D182" s="15"/>
      <c r="E182" s="15"/>
      <c r="F182" s="15"/>
      <c r="G182" s="15"/>
      <c r="H182" s="15"/>
      <c r="I182" s="15"/>
      <c r="J182" s="15"/>
      <c r="K182" s="15"/>
    </row>
    <row r="183" spans="1:11">
      <c r="A183" s="135"/>
      <c r="B183" s="15"/>
      <c r="C183" s="15"/>
      <c r="D183" s="15"/>
      <c r="E183" s="15"/>
      <c r="F183" s="15"/>
      <c r="G183" s="15"/>
      <c r="H183" s="15"/>
      <c r="I183" s="15"/>
      <c r="J183" s="15"/>
      <c r="K183" s="15"/>
    </row>
    <row r="184" spans="1:11">
      <c r="A184" s="135"/>
      <c r="B184" s="15"/>
      <c r="C184" s="15"/>
      <c r="D184" s="15"/>
      <c r="E184" s="15"/>
      <c r="F184" s="15"/>
      <c r="G184" s="15"/>
      <c r="H184" s="15"/>
      <c r="I184" s="15"/>
      <c r="J184" s="15"/>
      <c r="K184" s="15"/>
    </row>
    <row r="185" spans="1:11">
      <c r="A185" s="135"/>
      <c r="B185" s="15"/>
      <c r="C185" s="15"/>
      <c r="D185" s="15"/>
      <c r="E185" s="15"/>
      <c r="F185" s="15"/>
      <c r="G185" s="15"/>
      <c r="H185" s="15"/>
      <c r="I185" s="15"/>
      <c r="J185" s="15"/>
      <c r="K185" s="15"/>
    </row>
    <row r="186" spans="1:11">
      <c r="A186" s="135"/>
      <c r="B186" s="15"/>
      <c r="C186" s="15"/>
      <c r="D186" s="15"/>
      <c r="E186" s="15"/>
      <c r="F186" s="15"/>
      <c r="G186" s="15"/>
      <c r="H186" s="15"/>
      <c r="I186" s="15"/>
      <c r="J186" s="15"/>
      <c r="K186" s="15"/>
    </row>
    <row r="187" spans="1:11">
      <c r="A187" s="135"/>
      <c r="B187" s="15"/>
      <c r="C187" s="15"/>
      <c r="D187" s="15"/>
      <c r="E187" s="15"/>
      <c r="F187" s="15"/>
      <c r="G187" s="15"/>
      <c r="H187" s="15"/>
      <c r="I187" s="15"/>
      <c r="J187" s="15"/>
      <c r="K187" s="15"/>
    </row>
    <row r="188" spans="1:11">
      <c r="A188" s="135"/>
      <c r="B188" s="15"/>
      <c r="C188" s="15"/>
      <c r="D188" s="15"/>
      <c r="E188" s="15"/>
      <c r="F188" s="15"/>
      <c r="G188" s="15"/>
      <c r="H188" s="15"/>
      <c r="I188" s="15"/>
      <c r="J188" s="15"/>
      <c r="K188" s="15"/>
    </row>
    <row r="189" spans="1:11">
      <c r="A189" s="135"/>
      <c r="B189" s="15"/>
      <c r="C189" s="15"/>
      <c r="D189" s="15"/>
      <c r="E189" s="15"/>
      <c r="F189" s="15"/>
      <c r="G189" s="15"/>
      <c r="H189" s="15"/>
      <c r="I189" s="15"/>
      <c r="J189" s="15"/>
      <c r="K189" s="15"/>
    </row>
    <row r="190" spans="1:11">
      <c r="A190" s="135"/>
      <c r="B190" s="15"/>
      <c r="C190" s="15"/>
      <c r="D190" s="15"/>
      <c r="E190" s="15"/>
      <c r="F190" s="15"/>
      <c r="G190" s="15"/>
      <c r="H190" s="15"/>
      <c r="I190" s="15"/>
      <c r="J190" s="15"/>
      <c r="K190" s="15"/>
    </row>
    <row r="191" spans="1:11">
      <c r="A191" s="135"/>
      <c r="B191" s="15"/>
      <c r="C191" s="15"/>
      <c r="D191" s="15"/>
      <c r="E191" s="15"/>
      <c r="F191" s="15"/>
      <c r="G191" s="15"/>
      <c r="H191" s="15"/>
      <c r="I191" s="15"/>
      <c r="J191" s="15"/>
      <c r="K191" s="15"/>
    </row>
    <row r="192" spans="1:11">
      <c r="A192" s="135"/>
      <c r="B192" s="15"/>
      <c r="C192" s="15"/>
      <c r="D192" s="15"/>
      <c r="E192" s="15"/>
      <c r="F192" s="15"/>
      <c r="G192" s="15"/>
      <c r="H192" s="15"/>
      <c r="I192" s="15"/>
      <c r="J192" s="15"/>
      <c r="K192" s="15"/>
    </row>
    <row r="193" spans="1:11">
      <c r="A193" s="135"/>
      <c r="B193" s="15"/>
      <c r="C193" s="15"/>
      <c r="D193" s="15"/>
      <c r="E193" s="15"/>
      <c r="F193" s="15"/>
      <c r="G193" s="15"/>
      <c r="H193" s="15"/>
      <c r="I193" s="15"/>
      <c r="J193" s="15"/>
      <c r="K193" s="15"/>
    </row>
    <row r="194" spans="1:11">
      <c r="A194" s="135"/>
      <c r="B194" s="15"/>
      <c r="C194" s="15"/>
      <c r="D194" s="15"/>
      <c r="E194" s="15"/>
      <c r="F194" s="15"/>
      <c r="G194" s="15"/>
      <c r="H194" s="15"/>
      <c r="I194" s="15"/>
      <c r="J194" s="15"/>
      <c r="K194" s="15"/>
    </row>
    <row r="195" spans="1:11">
      <c r="A195" s="135"/>
      <c r="B195" s="15"/>
      <c r="C195" s="15"/>
      <c r="D195" s="15"/>
      <c r="E195" s="15"/>
      <c r="F195" s="15"/>
      <c r="G195" s="15"/>
      <c r="H195" s="15"/>
      <c r="I195" s="15"/>
      <c r="J195" s="15"/>
      <c r="K195" s="15"/>
    </row>
    <row r="196" spans="1:11">
      <c r="A196" s="135"/>
      <c r="B196" s="15"/>
      <c r="C196" s="15"/>
      <c r="D196" s="15"/>
      <c r="E196" s="15"/>
      <c r="F196" s="15"/>
      <c r="G196" s="15"/>
      <c r="H196" s="15"/>
      <c r="I196" s="15"/>
      <c r="J196" s="15"/>
      <c r="K196" s="15"/>
    </row>
    <row r="197" spans="1:11">
      <c r="A197" s="135"/>
      <c r="B197" s="15"/>
      <c r="C197" s="15"/>
      <c r="D197" s="15"/>
      <c r="E197" s="15"/>
      <c r="F197" s="15"/>
      <c r="G197" s="15"/>
      <c r="H197" s="15"/>
      <c r="I197" s="15"/>
      <c r="J197" s="15"/>
      <c r="K197" s="15"/>
    </row>
    <row r="198" spans="1:11">
      <c r="A198" s="135"/>
      <c r="B198" s="15"/>
      <c r="C198" s="15"/>
      <c r="D198" s="15"/>
      <c r="E198" s="15"/>
      <c r="F198" s="15"/>
      <c r="G198" s="15"/>
      <c r="H198" s="15"/>
      <c r="I198" s="15"/>
      <c r="J198" s="15"/>
      <c r="K198" s="15"/>
    </row>
    <row r="199" spans="1:11">
      <c r="A199" s="135"/>
      <c r="B199" s="15"/>
      <c r="C199" s="15"/>
      <c r="D199" s="15"/>
      <c r="E199" s="15"/>
      <c r="F199" s="15"/>
      <c r="G199" s="15"/>
      <c r="H199" s="15"/>
      <c r="I199" s="15"/>
      <c r="J199" s="15"/>
      <c r="K199" s="15"/>
    </row>
    <row r="200" spans="1:11">
      <c r="A200" s="135"/>
      <c r="B200" s="15"/>
      <c r="C200" s="15"/>
      <c r="D200" s="15"/>
      <c r="E200" s="15"/>
      <c r="F200" s="15"/>
      <c r="G200" s="15"/>
      <c r="H200" s="15"/>
      <c r="I200" s="15"/>
      <c r="J200" s="15"/>
      <c r="K200" s="15"/>
    </row>
    <row r="201" spans="1:11">
      <c r="A201" s="135"/>
      <c r="B201" s="15"/>
      <c r="C201" s="15"/>
      <c r="D201" s="15"/>
      <c r="E201" s="15"/>
      <c r="F201" s="15"/>
      <c r="G201" s="15"/>
      <c r="H201" s="15"/>
      <c r="I201" s="15"/>
      <c r="J201" s="15"/>
      <c r="K201" s="15"/>
    </row>
    <row r="202" spans="1:11">
      <c r="A202" s="135"/>
      <c r="B202" s="15"/>
      <c r="C202" s="15"/>
      <c r="D202" s="15"/>
      <c r="E202" s="15"/>
      <c r="F202" s="15"/>
      <c r="G202" s="15"/>
      <c r="H202" s="15"/>
      <c r="I202" s="15"/>
      <c r="J202" s="15"/>
      <c r="K202" s="15"/>
    </row>
    <row r="203" spans="1:11">
      <c r="A203" s="135"/>
      <c r="B203" s="15"/>
      <c r="C203" s="15"/>
      <c r="D203" s="15"/>
      <c r="E203" s="15"/>
      <c r="F203" s="15"/>
      <c r="G203" s="15"/>
      <c r="H203" s="15"/>
      <c r="I203" s="15"/>
      <c r="J203" s="15"/>
      <c r="K203" s="15"/>
    </row>
    <row r="204" spans="1:11">
      <c r="A204" s="135"/>
      <c r="B204" s="15"/>
      <c r="C204" s="15"/>
      <c r="D204" s="15"/>
      <c r="E204" s="15"/>
      <c r="F204" s="15"/>
      <c r="G204" s="15"/>
      <c r="H204" s="15"/>
      <c r="I204" s="15"/>
      <c r="J204" s="15"/>
      <c r="K204" s="15"/>
    </row>
    <row r="205" spans="1:11">
      <c r="A205" s="135"/>
      <c r="B205" s="15"/>
      <c r="C205" s="15"/>
      <c r="D205" s="15"/>
      <c r="E205" s="15"/>
      <c r="F205" s="15"/>
      <c r="G205" s="15"/>
      <c r="H205" s="15"/>
      <c r="I205" s="15"/>
      <c r="J205" s="15"/>
      <c r="K205" s="15"/>
    </row>
    <row r="206" spans="1:11">
      <c r="A206" s="135"/>
      <c r="B206" s="15"/>
      <c r="C206" s="15"/>
      <c r="D206" s="15"/>
      <c r="E206" s="15"/>
      <c r="F206" s="15"/>
      <c r="G206" s="15"/>
      <c r="H206" s="15"/>
      <c r="I206" s="15"/>
      <c r="J206" s="15"/>
      <c r="K206" s="15"/>
    </row>
    <row r="207" spans="1:11">
      <c r="A207" s="135"/>
      <c r="B207" s="15"/>
      <c r="C207" s="15"/>
      <c r="D207" s="15"/>
      <c r="E207" s="15"/>
      <c r="F207" s="15"/>
      <c r="G207" s="15"/>
      <c r="H207" s="15"/>
      <c r="I207" s="15"/>
      <c r="J207" s="15"/>
      <c r="K207" s="15"/>
    </row>
    <row r="208" spans="1:11">
      <c r="A208" s="135"/>
      <c r="B208" s="15"/>
      <c r="C208" s="15"/>
      <c r="D208" s="15"/>
      <c r="E208" s="15"/>
      <c r="F208" s="15"/>
      <c r="G208" s="15"/>
      <c r="H208" s="15"/>
      <c r="I208" s="15"/>
      <c r="J208" s="15"/>
      <c r="K208" s="15"/>
    </row>
    <row r="209" spans="1:11">
      <c r="A209" s="135"/>
      <c r="B209" s="15"/>
      <c r="C209" s="15"/>
      <c r="D209" s="15"/>
      <c r="E209" s="15"/>
      <c r="F209" s="15"/>
      <c r="G209" s="15"/>
      <c r="H209" s="15"/>
      <c r="I209" s="15"/>
      <c r="J209" s="15"/>
      <c r="K209" s="15"/>
    </row>
    <row r="210" spans="1:11">
      <c r="A210" s="135"/>
      <c r="B210" s="15"/>
      <c r="C210" s="15"/>
      <c r="D210" s="15"/>
      <c r="E210" s="15"/>
      <c r="F210" s="15"/>
      <c r="G210" s="15"/>
      <c r="H210" s="15"/>
      <c r="I210" s="15"/>
      <c r="J210" s="15"/>
      <c r="K210" s="15"/>
    </row>
    <row r="211" spans="1:11">
      <c r="A211" s="135"/>
      <c r="B211" s="15"/>
      <c r="C211" s="15"/>
      <c r="D211" s="15"/>
      <c r="E211" s="15"/>
      <c r="F211" s="15"/>
      <c r="G211" s="15"/>
      <c r="H211" s="15"/>
      <c r="I211" s="15"/>
      <c r="J211" s="15"/>
      <c r="K211" s="15"/>
    </row>
    <row r="212" spans="1:11">
      <c r="A212" s="135"/>
      <c r="B212" s="15"/>
      <c r="C212" s="15"/>
      <c r="D212" s="15"/>
      <c r="E212" s="15"/>
      <c r="F212" s="15"/>
      <c r="G212" s="15"/>
      <c r="H212" s="15"/>
      <c r="I212" s="15"/>
      <c r="J212" s="15"/>
      <c r="K212" s="15"/>
    </row>
    <row r="213" spans="1:11">
      <c r="A213" s="135"/>
      <c r="B213" s="15"/>
      <c r="C213" s="15"/>
      <c r="D213" s="15"/>
      <c r="E213" s="15"/>
      <c r="F213" s="15"/>
      <c r="G213" s="15"/>
      <c r="H213" s="15"/>
      <c r="I213" s="15"/>
      <c r="J213" s="15"/>
      <c r="K213" s="15"/>
    </row>
    <row r="214" spans="1:11">
      <c r="A214" s="135"/>
      <c r="B214" s="15"/>
      <c r="C214" s="15"/>
      <c r="D214" s="15"/>
      <c r="E214" s="15"/>
      <c r="F214" s="15"/>
      <c r="G214" s="15"/>
      <c r="H214" s="15"/>
      <c r="I214" s="15"/>
      <c r="J214" s="15"/>
      <c r="K214" s="15"/>
    </row>
    <row r="215" spans="1:11">
      <c r="A215" s="135"/>
      <c r="B215" s="15"/>
      <c r="C215" s="15"/>
      <c r="D215" s="15"/>
      <c r="E215" s="15"/>
      <c r="F215" s="15"/>
      <c r="G215" s="15"/>
      <c r="H215" s="15"/>
      <c r="I215" s="15"/>
      <c r="J215" s="15"/>
      <c r="K215" s="15"/>
    </row>
    <row r="216" spans="1:11">
      <c r="A216" s="135"/>
      <c r="B216" s="15"/>
      <c r="C216" s="15"/>
      <c r="D216" s="15"/>
      <c r="E216" s="15"/>
      <c r="F216" s="15"/>
      <c r="G216" s="15"/>
      <c r="H216" s="15"/>
      <c r="I216" s="15"/>
      <c r="J216" s="15"/>
      <c r="K216" s="15"/>
    </row>
    <row r="217" spans="1:11">
      <c r="A217" s="135"/>
      <c r="B217" s="15"/>
      <c r="C217" s="15"/>
      <c r="D217" s="15"/>
      <c r="E217" s="15"/>
      <c r="F217" s="15"/>
      <c r="G217" s="15"/>
      <c r="H217" s="15"/>
      <c r="I217" s="15"/>
      <c r="J217" s="15"/>
      <c r="K217" s="15"/>
    </row>
    <row r="218" spans="1:11">
      <c r="A218" s="135"/>
      <c r="B218" s="15"/>
      <c r="C218" s="15"/>
      <c r="D218" s="15"/>
      <c r="E218" s="15"/>
      <c r="F218" s="15"/>
      <c r="G218" s="15"/>
      <c r="H218" s="15"/>
      <c r="I218" s="15"/>
      <c r="J218" s="15"/>
      <c r="K218" s="15"/>
    </row>
    <row r="219" spans="1:11">
      <c r="A219" s="135"/>
      <c r="B219" s="15"/>
      <c r="C219" s="15"/>
      <c r="D219" s="15"/>
      <c r="E219" s="15"/>
      <c r="F219" s="15"/>
      <c r="G219" s="15"/>
      <c r="H219" s="15"/>
      <c r="I219" s="15"/>
      <c r="J219" s="15"/>
      <c r="K219" s="15"/>
    </row>
    <row r="220" spans="1:11">
      <c r="A220" s="135"/>
      <c r="B220" s="15"/>
      <c r="C220" s="15"/>
      <c r="D220" s="15"/>
      <c r="E220" s="15"/>
      <c r="F220" s="15"/>
      <c r="G220" s="15"/>
      <c r="H220" s="15"/>
      <c r="I220" s="15"/>
      <c r="J220" s="15"/>
      <c r="K220" s="15"/>
    </row>
    <row r="221" spans="1:11">
      <c r="A221" s="135"/>
      <c r="B221" s="15"/>
      <c r="C221" s="15"/>
      <c r="D221" s="15"/>
      <c r="E221" s="15"/>
      <c r="F221" s="15"/>
      <c r="G221" s="15"/>
      <c r="H221" s="15"/>
      <c r="I221" s="15"/>
      <c r="J221" s="15"/>
      <c r="K221" s="15"/>
    </row>
    <row r="222" spans="1:11">
      <c r="A222" s="135"/>
      <c r="B222" s="15"/>
      <c r="C222" s="15"/>
      <c r="D222" s="15"/>
      <c r="E222" s="15"/>
      <c r="F222" s="15"/>
      <c r="G222" s="15"/>
      <c r="H222" s="15"/>
      <c r="I222" s="15"/>
      <c r="J222" s="15"/>
      <c r="K222" s="15"/>
    </row>
    <row r="223" spans="1:11">
      <c r="A223" s="135"/>
      <c r="B223" s="15"/>
      <c r="C223" s="15"/>
      <c r="D223" s="15"/>
      <c r="E223" s="15"/>
      <c r="F223" s="15"/>
      <c r="G223" s="15"/>
      <c r="H223" s="15"/>
      <c r="I223" s="15"/>
      <c r="J223" s="15"/>
      <c r="K223" s="15"/>
    </row>
    <row r="224" spans="1:11">
      <c r="A224" s="135"/>
      <c r="B224" s="15"/>
      <c r="C224" s="15"/>
      <c r="D224" s="15"/>
      <c r="E224" s="15"/>
      <c r="F224" s="15"/>
      <c r="G224" s="15"/>
      <c r="H224" s="15"/>
      <c r="I224" s="15"/>
      <c r="J224" s="15"/>
      <c r="K224" s="15"/>
    </row>
    <row r="225" spans="1:11">
      <c r="A225" s="135"/>
      <c r="B225" s="15"/>
      <c r="C225" s="15"/>
      <c r="D225" s="15"/>
      <c r="E225" s="15"/>
      <c r="F225" s="15"/>
      <c r="G225" s="15"/>
      <c r="H225" s="15"/>
      <c r="I225" s="15"/>
      <c r="J225" s="15"/>
      <c r="K225" s="15"/>
    </row>
    <row r="226" spans="1:11">
      <c r="A226" s="135"/>
      <c r="B226" s="15"/>
      <c r="C226" s="15"/>
      <c r="D226" s="15"/>
      <c r="E226" s="15"/>
      <c r="F226" s="15"/>
      <c r="G226" s="15"/>
      <c r="H226" s="15"/>
      <c r="I226" s="15"/>
      <c r="J226" s="15"/>
      <c r="K226" s="15"/>
    </row>
    <row r="227" spans="1:11">
      <c r="A227" s="135"/>
      <c r="B227" s="15"/>
      <c r="C227" s="15"/>
      <c r="D227" s="15"/>
      <c r="E227" s="15"/>
      <c r="F227" s="15"/>
      <c r="G227" s="15"/>
      <c r="H227" s="15"/>
      <c r="I227" s="15"/>
      <c r="J227" s="15"/>
      <c r="K227" s="15"/>
    </row>
    <row r="228" spans="1:11">
      <c r="A228" s="135"/>
      <c r="B228" s="15"/>
      <c r="C228" s="15"/>
      <c r="D228" s="15"/>
      <c r="E228" s="15"/>
      <c r="F228" s="15"/>
      <c r="G228" s="15"/>
      <c r="H228" s="15"/>
      <c r="I228" s="15"/>
      <c r="J228" s="15"/>
      <c r="K228" s="15"/>
    </row>
    <row r="229" spans="1:11">
      <c r="A229" s="135"/>
      <c r="B229" s="15"/>
      <c r="C229" s="15"/>
      <c r="D229" s="15"/>
      <c r="E229" s="15"/>
      <c r="F229" s="15"/>
      <c r="G229" s="15"/>
      <c r="H229" s="15"/>
      <c r="I229" s="15"/>
      <c r="J229" s="15"/>
      <c r="K229" s="15"/>
    </row>
    <row r="230" spans="1:11">
      <c r="A230" s="135"/>
      <c r="B230" s="15"/>
      <c r="C230" s="15"/>
      <c r="D230" s="15"/>
      <c r="E230" s="15"/>
      <c r="F230" s="15"/>
      <c r="G230" s="15"/>
      <c r="H230" s="15"/>
      <c r="I230" s="15"/>
      <c r="J230" s="15"/>
      <c r="K230" s="15"/>
    </row>
    <row r="231" spans="1:11">
      <c r="A231" s="135"/>
      <c r="B231" s="15"/>
      <c r="C231" s="15"/>
      <c r="D231" s="15"/>
      <c r="E231" s="15"/>
      <c r="F231" s="15"/>
      <c r="G231" s="15"/>
      <c r="H231" s="15"/>
      <c r="I231" s="15"/>
      <c r="J231" s="15"/>
      <c r="K231" s="15"/>
    </row>
    <row r="232" spans="1:11">
      <c r="A232" s="135"/>
      <c r="B232" s="15"/>
      <c r="C232" s="15"/>
      <c r="D232" s="15"/>
      <c r="E232" s="15"/>
      <c r="F232" s="15"/>
      <c r="G232" s="15"/>
      <c r="H232" s="15"/>
      <c r="I232" s="15"/>
      <c r="J232" s="15"/>
      <c r="K232" s="15"/>
    </row>
    <row r="233" spans="1:11">
      <c r="A233" s="135"/>
      <c r="B233" s="15"/>
      <c r="C233" s="15"/>
      <c r="D233" s="15"/>
      <c r="E233" s="15"/>
      <c r="F233" s="15"/>
      <c r="G233" s="15"/>
      <c r="H233" s="15"/>
      <c r="I233" s="15"/>
      <c r="J233" s="15"/>
      <c r="K233" s="15"/>
    </row>
    <row r="234" spans="1:11">
      <c r="A234" s="135"/>
      <c r="B234" s="15"/>
      <c r="C234" s="15"/>
      <c r="D234" s="15"/>
      <c r="E234" s="15"/>
      <c r="F234" s="15"/>
      <c r="G234" s="15"/>
      <c r="H234" s="15"/>
      <c r="I234" s="15"/>
      <c r="J234" s="15"/>
      <c r="K234" s="15"/>
    </row>
    <row r="235" spans="1:11">
      <c r="A235" s="135"/>
      <c r="B235" s="15"/>
      <c r="C235" s="15"/>
      <c r="D235" s="15"/>
      <c r="E235" s="15"/>
      <c r="F235" s="15"/>
      <c r="G235" s="15"/>
      <c r="H235" s="15"/>
      <c r="I235" s="15"/>
      <c r="J235" s="15"/>
      <c r="K235" s="15"/>
    </row>
    <row r="236" spans="1:11">
      <c r="A236" s="135"/>
      <c r="B236" s="15"/>
      <c r="C236" s="15"/>
      <c r="D236" s="15"/>
      <c r="E236" s="15"/>
      <c r="F236" s="15"/>
      <c r="G236" s="15"/>
      <c r="H236" s="15"/>
      <c r="I236" s="15"/>
      <c r="J236" s="15"/>
      <c r="K236" s="15"/>
    </row>
    <row r="237" spans="1:11">
      <c r="A237" s="135"/>
      <c r="B237" s="15"/>
      <c r="C237" s="15"/>
      <c r="D237" s="15"/>
      <c r="E237" s="15"/>
      <c r="F237" s="15"/>
      <c r="G237" s="15"/>
      <c r="H237" s="15"/>
      <c r="I237" s="15"/>
      <c r="J237" s="15"/>
      <c r="K237" s="15"/>
    </row>
    <row r="238" spans="1:11">
      <c r="A238" s="135"/>
      <c r="B238" s="15"/>
      <c r="C238" s="15"/>
      <c r="D238" s="15"/>
      <c r="E238" s="15"/>
      <c r="F238" s="15"/>
      <c r="G238" s="15"/>
      <c r="H238" s="15"/>
      <c r="I238" s="15"/>
      <c r="J238" s="15"/>
      <c r="K238" s="15"/>
    </row>
    <row r="239" spans="1:11">
      <c r="A239" s="135"/>
      <c r="B239" s="15"/>
      <c r="C239" s="15"/>
      <c r="D239" s="15"/>
      <c r="E239" s="15"/>
      <c r="F239" s="15"/>
      <c r="G239" s="15"/>
      <c r="H239" s="15"/>
      <c r="I239" s="15"/>
      <c r="J239" s="15"/>
      <c r="K239" s="15"/>
    </row>
    <row r="240" spans="1:11">
      <c r="A240" s="135"/>
      <c r="B240" s="15"/>
      <c r="C240" s="15"/>
      <c r="D240" s="15"/>
      <c r="E240" s="15"/>
      <c r="F240" s="15"/>
      <c r="G240" s="15"/>
      <c r="H240" s="15"/>
      <c r="I240" s="15"/>
      <c r="J240" s="15"/>
      <c r="K240" s="15"/>
    </row>
    <row r="241" spans="1:11">
      <c r="A241" s="135"/>
      <c r="B241" s="15"/>
      <c r="C241" s="15"/>
      <c r="D241" s="15"/>
      <c r="E241" s="15"/>
      <c r="F241" s="15"/>
      <c r="G241" s="15"/>
      <c r="H241" s="15"/>
      <c r="I241" s="15"/>
      <c r="J241" s="15"/>
      <c r="K241" s="15"/>
    </row>
    <row r="242" spans="1:11">
      <c r="A242" s="135"/>
      <c r="B242" s="15"/>
      <c r="C242" s="15"/>
      <c r="D242" s="15"/>
      <c r="E242" s="15"/>
      <c r="F242" s="15"/>
      <c r="G242" s="15"/>
      <c r="H242" s="15"/>
      <c r="I242" s="15"/>
      <c r="J242" s="15"/>
      <c r="K242" s="15"/>
    </row>
    <row r="243" spans="1:11">
      <c r="A243" s="135"/>
      <c r="B243" s="15"/>
      <c r="C243" s="15"/>
      <c r="D243" s="15"/>
      <c r="E243" s="15"/>
      <c r="F243" s="15"/>
      <c r="G243" s="15"/>
      <c r="H243" s="15"/>
      <c r="I243" s="15"/>
      <c r="J243" s="15"/>
      <c r="K243" s="15"/>
    </row>
    <row r="244" spans="1:11">
      <c r="A244" s="135"/>
      <c r="B244" s="15"/>
      <c r="C244" s="15"/>
      <c r="D244" s="15"/>
      <c r="E244" s="15"/>
      <c r="F244" s="15"/>
      <c r="G244" s="15"/>
      <c r="H244" s="15"/>
      <c r="I244" s="15"/>
      <c r="J244" s="15"/>
      <c r="K244" s="15"/>
    </row>
    <row r="245" spans="1:11">
      <c r="A245" s="135"/>
      <c r="B245" s="15"/>
      <c r="C245" s="15"/>
      <c r="D245" s="15"/>
      <c r="E245" s="15"/>
      <c r="F245" s="15"/>
      <c r="G245" s="15"/>
      <c r="H245" s="15"/>
      <c r="I245" s="15"/>
      <c r="J245" s="15"/>
      <c r="K245" s="15"/>
    </row>
    <row r="246" spans="1:11">
      <c r="A246" s="135"/>
      <c r="B246" s="15"/>
      <c r="C246" s="15"/>
      <c r="D246" s="15"/>
      <c r="E246" s="15"/>
      <c r="F246" s="15"/>
      <c r="G246" s="15"/>
      <c r="H246" s="15"/>
      <c r="I246" s="15"/>
      <c r="J246" s="15"/>
      <c r="K246" s="15"/>
    </row>
    <row r="247" spans="1:11">
      <c r="A247" s="135"/>
      <c r="B247" s="15"/>
      <c r="C247" s="15"/>
      <c r="D247" s="15"/>
      <c r="E247" s="15"/>
      <c r="F247" s="15"/>
      <c r="G247" s="15"/>
      <c r="H247" s="15"/>
      <c r="I247" s="15"/>
      <c r="J247" s="15"/>
      <c r="K247" s="15"/>
    </row>
    <row r="248" spans="1:11">
      <c r="A248" s="135"/>
      <c r="B248" s="15"/>
      <c r="C248" s="15"/>
      <c r="D248" s="15"/>
      <c r="E248" s="15"/>
      <c r="F248" s="15"/>
      <c r="G248" s="15"/>
      <c r="H248" s="15"/>
      <c r="I248" s="15"/>
      <c r="J248" s="15"/>
      <c r="K248" s="15"/>
    </row>
    <row r="249" spans="1:11">
      <c r="A249" s="135"/>
      <c r="B249" s="15"/>
      <c r="C249" s="15"/>
      <c r="D249" s="15"/>
      <c r="E249" s="15"/>
      <c r="F249" s="15"/>
      <c r="G249" s="15"/>
      <c r="H249" s="15"/>
      <c r="I249" s="15"/>
      <c r="J249" s="15"/>
      <c r="K249" s="15"/>
    </row>
    <row r="250" spans="1:11">
      <c r="A250" s="135"/>
      <c r="B250" s="15"/>
      <c r="C250" s="15"/>
      <c r="D250" s="15"/>
      <c r="E250" s="15"/>
      <c r="F250" s="15"/>
      <c r="G250" s="15"/>
      <c r="H250" s="15"/>
      <c r="I250" s="15"/>
      <c r="J250" s="15"/>
      <c r="K250" s="15"/>
    </row>
    <row r="251" spans="1:11">
      <c r="A251" s="135"/>
      <c r="B251" s="15"/>
      <c r="C251" s="15"/>
      <c r="D251" s="15"/>
      <c r="E251" s="15"/>
      <c r="F251" s="15"/>
      <c r="G251" s="15"/>
      <c r="H251" s="15"/>
      <c r="I251" s="15"/>
      <c r="J251" s="15"/>
      <c r="K251" s="15"/>
    </row>
    <row r="252" spans="1:11">
      <c r="A252" s="135"/>
      <c r="B252" s="15"/>
      <c r="C252" s="15"/>
      <c r="D252" s="15"/>
      <c r="E252" s="15"/>
      <c r="F252" s="15"/>
      <c r="G252" s="15"/>
      <c r="H252" s="15"/>
      <c r="I252" s="15"/>
      <c r="J252" s="15"/>
      <c r="K252" s="15"/>
    </row>
    <row r="253" spans="1:11">
      <c r="A253" s="135"/>
      <c r="B253" s="15"/>
      <c r="C253" s="15"/>
      <c r="D253" s="15"/>
      <c r="E253" s="15"/>
      <c r="F253" s="15"/>
      <c r="G253" s="15"/>
      <c r="H253" s="15"/>
      <c r="I253" s="15"/>
      <c r="J253" s="15"/>
      <c r="K253" s="15"/>
    </row>
    <row r="254" spans="1:11">
      <c r="A254" s="135"/>
      <c r="B254" s="15"/>
      <c r="C254" s="15"/>
      <c r="D254" s="15"/>
      <c r="E254" s="15"/>
      <c r="F254" s="15"/>
      <c r="G254" s="15"/>
      <c r="H254" s="15"/>
      <c r="I254" s="15"/>
      <c r="J254" s="15"/>
      <c r="K254" s="15"/>
    </row>
    <row r="255" spans="1:11">
      <c r="A255" s="135"/>
      <c r="B255" s="15"/>
      <c r="C255" s="15"/>
      <c r="D255" s="15"/>
      <c r="E255" s="15"/>
      <c r="F255" s="15"/>
      <c r="G255" s="15"/>
      <c r="H255" s="15"/>
      <c r="I255" s="15"/>
      <c r="J255" s="15"/>
      <c r="K255" s="15"/>
    </row>
    <row r="256" spans="1:11">
      <c r="A256" s="135"/>
      <c r="B256" s="15"/>
      <c r="C256" s="15"/>
      <c r="D256" s="15"/>
      <c r="E256" s="15"/>
      <c r="F256" s="15"/>
      <c r="G256" s="15"/>
      <c r="H256" s="15"/>
      <c r="I256" s="15"/>
      <c r="J256" s="15"/>
      <c r="K256" s="15"/>
    </row>
    <row r="257" spans="1:11">
      <c r="A257" s="135"/>
      <c r="B257" s="15"/>
      <c r="C257" s="15"/>
      <c r="D257" s="15"/>
      <c r="E257" s="15"/>
      <c r="F257" s="15"/>
      <c r="G257" s="15"/>
      <c r="H257" s="15"/>
      <c r="I257" s="15"/>
      <c r="J257" s="15"/>
      <c r="K257" s="15"/>
    </row>
    <row r="258" spans="1:11">
      <c r="A258" s="135"/>
      <c r="B258" s="15"/>
      <c r="C258" s="15"/>
      <c r="D258" s="15"/>
      <c r="E258" s="15"/>
      <c r="F258" s="15"/>
      <c r="G258" s="15"/>
      <c r="H258" s="15"/>
      <c r="I258" s="15"/>
      <c r="J258" s="15"/>
      <c r="K258" s="15"/>
    </row>
    <row r="259" spans="1:11">
      <c r="A259" s="135"/>
      <c r="B259" s="15"/>
      <c r="C259" s="15"/>
      <c r="D259" s="15"/>
      <c r="E259" s="15"/>
      <c r="F259" s="15"/>
      <c r="G259" s="15"/>
      <c r="H259" s="15"/>
      <c r="I259" s="15"/>
      <c r="J259" s="15"/>
      <c r="K259" s="15"/>
    </row>
    <row r="260" spans="1:11">
      <c r="A260" s="135"/>
      <c r="B260" s="15"/>
      <c r="C260" s="15"/>
      <c r="D260" s="15"/>
      <c r="E260" s="15"/>
      <c r="F260" s="15"/>
      <c r="G260" s="15"/>
      <c r="H260" s="15"/>
      <c r="I260" s="15"/>
      <c r="J260" s="15"/>
      <c r="K260" s="15"/>
    </row>
    <row r="261" spans="1:11">
      <c r="A261" s="135"/>
      <c r="B261" s="15"/>
      <c r="C261" s="15"/>
      <c r="D261" s="15"/>
      <c r="E261" s="15"/>
      <c r="F261" s="15"/>
      <c r="G261" s="15"/>
      <c r="H261" s="15"/>
      <c r="I261" s="15"/>
      <c r="J261" s="15"/>
      <c r="K261" s="15"/>
    </row>
    <row r="262" spans="1:11">
      <c r="A262" s="135"/>
      <c r="B262" s="15"/>
      <c r="C262" s="15"/>
      <c r="D262" s="15"/>
      <c r="E262" s="15"/>
      <c r="F262" s="15"/>
      <c r="G262" s="15"/>
      <c r="H262" s="15"/>
      <c r="I262" s="15"/>
      <c r="J262" s="15"/>
      <c r="K262" s="15"/>
    </row>
    <row r="263" spans="1:11">
      <c r="A263" s="135"/>
      <c r="B263" s="15"/>
      <c r="C263" s="15"/>
      <c r="D263" s="15"/>
      <c r="E263" s="15"/>
      <c r="F263" s="15"/>
      <c r="G263" s="15"/>
      <c r="H263" s="15"/>
      <c r="I263" s="15"/>
      <c r="J263" s="15"/>
      <c r="K263" s="15"/>
    </row>
    <row r="264" spans="1:11">
      <c r="A264" s="135"/>
      <c r="B264" s="15"/>
      <c r="C264" s="15"/>
      <c r="D264" s="15"/>
      <c r="E264" s="15"/>
      <c r="F264" s="15"/>
      <c r="G264" s="15"/>
      <c r="H264" s="15"/>
      <c r="I264" s="15"/>
      <c r="J264" s="15"/>
      <c r="K264" s="15"/>
    </row>
    <row r="265" spans="1:11">
      <c r="A265" s="135"/>
      <c r="B265" s="15"/>
      <c r="C265" s="15"/>
      <c r="D265" s="15"/>
      <c r="E265" s="15"/>
      <c r="F265" s="15"/>
      <c r="G265" s="15"/>
      <c r="H265" s="15"/>
      <c r="I265" s="15"/>
      <c r="J265" s="15"/>
      <c r="K265" s="15"/>
    </row>
    <row r="266" spans="1:11">
      <c r="A266" s="135"/>
      <c r="B266" s="15"/>
      <c r="C266" s="15"/>
      <c r="D266" s="15"/>
      <c r="E266" s="15"/>
      <c r="F266" s="15"/>
      <c r="G266" s="15"/>
      <c r="H266" s="15"/>
      <c r="I266" s="15"/>
      <c r="J266" s="15"/>
      <c r="K266" s="15"/>
    </row>
    <row r="267" spans="1:11">
      <c r="A267" s="135"/>
      <c r="B267" s="15"/>
      <c r="C267" s="15"/>
      <c r="D267" s="15"/>
      <c r="E267" s="15"/>
      <c r="F267" s="15"/>
      <c r="G267" s="15"/>
      <c r="H267" s="15"/>
      <c r="I267" s="15"/>
      <c r="J267" s="15"/>
      <c r="K267" s="15"/>
    </row>
    <row r="268" spans="1:11">
      <c r="A268" s="135"/>
      <c r="B268" s="15"/>
      <c r="C268" s="15"/>
      <c r="D268" s="15"/>
      <c r="E268" s="15"/>
      <c r="F268" s="15"/>
      <c r="G268" s="15"/>
      <c r="H268" s="15"/>
      <c r="I268" s="15"/>
      <c r="J268" s="15"/>
      <c r="K268" s="15"/>
    </row>
    <row r="269" spans="1:11">
      <c r="A269" s="135"/>
      <c r="B269" s="15"/>
      <c r="C269" s="15"/>
      <c r="D269" s="15"/>
      <c r="E269" s="15"/>
      <c r="F269" s="15"/>
      <c r="G269" s="15"/>
      <c r="H269" s="15"/>
      <c r="I269" s="15"/>
      <c r="J269" s="15"/>
      <c r="K269" s="15"/>
    </row>
    <row r="270" spans="1:11">
      <c r="A270" s="135"/>
      <c r="B270" s="15"/>
      <c r="C270" s="15"/>
      <c r="D270" s="15"/>
      <c r="E270" s="15"/>
      <c r="F270" s="15"/>
      <c r="G270" s="15"/>
      <c r="H270" s="15"/>
      <c r="I270" s="15"/>
      <c r="J270" s="15"/>
      <c r="K270" s="15"/>
    </row>
    <row r="271" spans="1:11">
      <c r="A271" s="135"/>
      <c r="B271" s="15"/>
      <c r="C271" s="15"/>
      <c r="D271" s="15"/>
      <c r="E271" s="15"/>
      <c r="F271" s="15"/>
      <c r="G271" s="15"/>
      <c r="H271" s="15"/>
      <c r="I271" s="15"/>
      <c r="J271" s="15"/>
      <c r="K271" s="15"/>
    </row>
    <row r="272" spans="1:11">
      <c r="A272" s="135"/>
      <c r="B272" s="15"/>
      <c r="C272" s="15"/>
      <c r="D272" s="15"/>
      <c r="E272" s="15"/>
      <c r="F272" s="15"/>
      <c r="G272" s="15"/>
      <c r="H272" s="15"/>
      <c r="I272" s="15"/>
      <c r="J272" s="15"/>
      <c r="K272" s="15"/>
    </row>
    <row r="273" spans="1:11">
      <c r="A273" s="135"/>
      <c r="B273" s="15"/>
      <c r="C273" s="15"/>
      <c r="D273" s="15"/>
      <c r="E273" s="15"/>
      <c r="F273" s="15"/>
      <c r="G273" s="15"/>
      <c r="H273" s="15"/>
      <c r="I273" s="15"/>
      <c r="J273" s="15"/>
      <c r="K273" s="15"/>
    </row>
    <row r="274" spans="1:11">
      <c r="A274" s="135"/>
      <c r="B274" s="15"/>
      <c r="C274" s="15"/>
      <c r="D274" s="15"/>
      <c r="E274" s="15"/>
      <c r="F274" s="15"/>
      <c r="G274" s="15"/>
      <c r="H274" s="15"/>
      <c r="I274" s="15"/>
      <c r="J274" s="15"/>
      <c r="K274" s="15"/>
    </row>
    <row r="275" spans="1:11">
      <c r="A275" s="135"/>
      <c r="B275" s="15"/>
      <c r="C275" s="15"/>
      <c r="D275" s="15"/>
      <c r="E275" s="15"/>
      <c r="F275" s="15"/>
      <c r="G275" s="15"/>
      <c r="H275" s="15"/>
      <c r="I275" s="15"/>
      <c r="J275" s="15"/>
      <c r="K275" s="15"/>
    </row>
    <row r="276" spans="1:11">
      <c r="A276" s="135"/>
      <c r="B276" s="15"/>
      <c r="C276" s="15"/>
      <c r="D276" s="15"/>
      <c r="E276" s="15"/>
      <c r="F276" s="15"/>
      <c r="G276" s="15"/>
      <c r="H276" s="15"/>
      <c r="I276" s="15"/>
      <c r="J276" s="15"/>
      <c r="K276" s="15"/>
    </row>
    <row r="277" spans="1:11">
      <c r="A277" s="135"/>
      <c r="B277" s="15"/>
      <c r="C277" s="15"/>
      <c r="D277" s="15"/>
      <c r="E277" s="15"/>
      <c r="F277" s="15"/>
      <c r="G277" s="15"/>
      <c r="H277" s="15"/>
      <c r="I277" s="15"/>
      <c r="J277" s="15"/>
      <c r="K277" s="15"/>
    </row>
    <row r="278" spans="1:11">
      <c r="A278" s="135"/>
      <c r="B278" s="15"/>
      <c r="C278" s="15"/>
      <c r="D278" s="15"/>
      <c r="E278" s="15"/>
      <c r="F278" s="15"/>
      <c r="G278" s="15"/>
      <c r="H278" s="15"/>
      <c r="I278" s="15"/>
      <c r="J278" s="15"/>
      <c r="K278" s="15"/>
    </row>
    <row r="279" spans="1:11">
      <c r="A279" s="135"/>
      <c r="B279" s="15"/>
      <c r="C279" s="15"/>
      <c r="D279" s="15"/>
      <c r="E279" s="15"/>
      <c r="F279" s="15"/>
      <c r="G279" s="15"/>
      <c r="H279" s="15"/>
      <c r="I279" s="15"/>
      <c r="J279" s="15"/>
      <c r="K279" s="15"/>
    </row>
    <row r="280" spans="1:11">
      <c r="A280" s="135"/>
      <c r="B280" s="15"/>
      <c r="C280" s="15"/>
      <c r="D280" s="15"/>
      <c r="E280" s="15"/>
      <c r="F280" s="15"/>
      <c r="G280" s="15"/>
      <c r="H280" s="15"/>
      <c r="I280" s="15"/>
      <c r="J280" s="15"/>
      <c r="K280" s="15"/>
    </row>
    <row r="281" spans="1:11">
      <c r="A281" s="135"/>
      <c r="B281" s="15"/>
      <c r="C281" s="15"/>
      <c r="D281" s="15"/>
      <c r="E281" s="15"/>
      <c r="F281" s="15"/>
      <c r="G281" s="15"/>
      <c r="H281" s="15"/>
      <c r="I281" s="15"/>
      <c r="J281" s="15"/>
      <c r="K281" s="15"/>
    </row>
    <row r="282" spans="1:11">
      <c r="A282" s="135"/>
      <c r="B282" s="15"/>
      <c r="C282" s="15"/>
      <c r="D282" s="15"/>
      <c r="E282" s="15"/>
      <c r="F282" s="15"/>
      <c r="G282" s="15"/>
      <c r="H282" s="15"/>
      <c r="I282" s="15"/>
      <c r="J282" s="15"/>
      <c r="K282" s="15"/>
    </row>
    <row r="283" spans="1:11">
      <c r="A283" s="135"/>
      <c r="B283" s="15"/>
      <c r="C283" s="15"/>
      <c r="D283" s="15"/>
      <c r="E283" s="15"/>
      <c r="F283" s="15"/>
      <c r="G283" s="15"/>
      <c r="H283" s="15"/>
      <c r="I283" s="15"/>
      <c r="J283" s="15"/>
      <c r="K283" s="15"/>
    </row>
    <row r="284" spans="1:11">
      <c r="A284" s="135"/>
      <c r="B284" s="15"/>
      <c r="C284" s="15"/>
      <c r="D284" s="15"/>
      <c r="E284" s="15"/>
      <c r="F284" s="15"/>
      <c r="G284" s="15"/>
      <c r="H284" s="15"/>
      <c r="I284" s="15"/>
      <c r="J284" s="15"/>
      <c r="K284" s="15"/>
    </row>
    <row r="285" spans="1:11">
      <c r="A285" s="135"/>
      <c r="B285" s="15"/>
      <c r="C285" s="15"/>
      <c r="D285" s="15"/>
      <c r="E285" s="15"/>
      <c r="F285" s="15"/>
      <c r="G285" s="15"/>
      <c r="H285" s="15"/>
      <c r="I285" s="15"/>
      <c r="J285" s="15"/>
      <c r="K285" s="15"/>
    </row>
    <row r="286" spans="1:11">
      <c r="A286" s="135"/>
      <c r="B286" s="15"/>
      <c r="C286" s="15"/>
      <c r="D286" s="15"/>
      <c r="E286" s="15"/>
      <c r="F286" s="15"/>
      <c r="G286" s="15"/>
      <c r="H286" s="15"/>
      <c r="I286" s="15"/>
      <c r="J286" s="15"/>
      <c r="K286" s="15"/>
    </row>
    <row r="287" spans="1:11">
      <c r="A287" s="135"/>
      <c r="B287" s="15"/>
      <c r="C287" s="15"/>
      <c r="D287" s="15"/>
      <c r="E287" s="15"/>
      <c r="F287" s="15"/>
      <c r="G287" s="15"/>
      <c r="H287" s="15"/>
      <c r="I287" s="15"/>
      <c r="J287" s="15"/>
      <c r="K287" s="15"/>
    </row>
    <row r="288" spans="1:11">
      <c r="A288" s="135"/>
      <c r="B288" s="15"/>
      <c r="C288" s="15"/>
      <c r="D288" s="15"/>
      <c r="E288" s="15"/>
      <c r="F288" s="15"/>
      <c r="G288" s="15"/>
      <c r="H288" s="15"/>
      <c r="I288" s="15"/>
      <c r="J288" s="15"/>
      <c r="K288" s="15"/>
    </row>
    <row r="289" spans="1:11">
      <c r="A289" s="135"/>
      <c r="B289" s="15"/>
      <c r="C289" s="15"/>
      <c r="D289" s="15"/>
      <c r="E289" s="15"/>
      <c r="F289" s="15"/>
      <c r="G289" s="15"/>
      <c r="H289" s="15"/>
      <c r="I289" s="15"/>
      <c r="J289" s="15"/>
      <c r="K289" s="15"/>
    </row>
    <row r="290" spans="1:11">
      <c r="A290" s="135"/>
      <c r="B290" s="15"/>
      <c r="C290" s="15"/>
      <c r="D290" s="15"/>
      <c r="E290" s="15"/>
      <c r="F290" s="15"/>
      <c r="G290" s="15"/>
      <c r="H290" s="15"/>
      <c r="I290" s="15"/>
      <c r="J290" s="15"/>
      <c r="K290" s="15"/>
    </row>
    <row r="291" spans="1:11">
      <c r="A291" s="135"/>
      <c r="B291" s="15"/>
      <c r="C291" s="15"/>
      <c r="D291" s="15"/>
      <c r="E291" s="15"/>
      <c r="F291" s="15"/>
      <c r="G291" s="15"/>
      <c r="H291" s="15"/>
      <c r="I291" s="15"/>
      <c r="J291" s="15"/>
      <c r="K291" s="15"/>
    </row>
    <row r="292" spans="1:11">
      <c r="A292" s="135"/>
      <c r="B292" s="15"/>
      <c r="C292" s="15"/>
      <c r="D292" s="15"/>
      <c r="E292" s="15"/>
      <c r="F292" s="15"/>
      <c r="G292" s="15"/>
      <c r="H292" s="15"/>
      <c r="I292" s="15"/>
      <c r="J292" s="15"/>
      <c r="K292" s="15"/>
    </row>
    <row r="293" spans="1:11">
      <c r="A293" s="135"/>
      <c r="B293" s="15"/>
      <c r="C293" s="15"/>
      <c r="D293" s="15"/>
      <c r="E293" s="15"/>
      <c r="F293" s="15"/>
      <c r="G293" s="15"/>
      <c r="H293" s="15"/>
      <c r="I293" s="15"/>
      <c r="J293" s="15"/>
      <c r="K293" s="15"/>
    </row>
    <row r="294" spans="1:11">
      <c r="A294" s="135"/>
      <c r="B294" s="15"/>
      <c r="C294" s="15"/>
      <c r="D294" s="15"/>
      <c r="E294" s="15"/>
      <c r="F294" s="15"/>
      <c r="G294" s="15"/>
      <c r="H294" s="15"/>
      <c r="I294" s="15"/>
      <c r="J294" s="15"/>
      <c r="K294" s="15"/>
    </row>
    <row r="295" spans="1:11">
      <c r="A295" s="135"/>
      <c r="B295" s="15"/>
      <c r="C295" s="15"/>
      <c r="D295" s="15"/>
      <c r="E295" s="15"/>
      <c r="F295" s="15"/>
      <c r="G295" s="15"/>
      <c r="H295" s="15"/>
      <c r="I295" s="15"/>
      <c r="J295" s="15"/>
      <c r="K295" s="15"/>
    </row>
    <row r="296" spans="1:11">
      <c r="A296" s="135"/>
      <c r="B296" s="15"/>
      <c r="C296" s="15"/>
      <c r="D296" s="15"/>
      <c r="E296" s="15"/>
      <c r="F296" s="15"/>
      <c r="G296" s="15"/>
      <c r="H296" s="15"/>
      <c r="I296" s="15"/>
      <c r="J296" s="15"/>
      <c r="K296" s="15"/>
    </row>
    <row r="297" spans="1:11">
      <c r="A297" s="135"/>
      <c r="B297" s="15"/>
      <c r="C297" s="15"/>
      <c r="D297" s="15"/>
      <c r="E297" s="15"/>
      <c r="F297" s="15"/>
      <c r="G297" s="15"/>
      <c r="H297" s="15"/>
      <c r="I297" s="15"/>
      <c r="J297" s="15"/>
      <c r="K297" s="15"/>
    </row>
    <row r="298" spans="1:11">
      <c r="A298" s="135"/>
      <c r="B298" s="15"/>
      <c r="C298" s="15"/>
      <c r="D298" s="15"/>
      <c r="E298" s="15"/>
      <c r="F298" s="15"/>
      <c r="G298" s="15"/>
      <c r="H298" s="15"/>
      <c r="I298" s="15"/>
      <c r="J298" s="15"/>
      <c r="K298" s="15"/>
    </row>
    <row r="299" spans="1:11">
      <c r="A299" s="135"/>
      <c r="B299" s="15"/>
      <c r="C299" s="15"/>
      <c r="D299" s="15"/>
      <c r="E299" s="15"/>
      <c r="F299" s="15"/>
      <c r="G299" s="15"/>
      <c r="H299" s="15"/>
      <c r="I299" s="15"/>
      <c r="J299" s="15"/>
      <c r="K299" s="15"/>
    </row>
    <row r="300" spans="1:11">
      <c r="A300" s="135"/>
      <c r="B300" s="15"/>
      <c r="C300" s="15"/>
      <c r="D300" s="15"/>
      <c r="E300" s="15"/>
      <c r="F300" s="15"/>
      <c r="G300" s="15"/>
      <c r="H300" s="15"/>
      <c r="I300" s="15"/>
      <c r="J300" s="15"/>
      <c r="K300" s="15"/>
    </row>
    <row r="301" spans="1:11">
      <c r="A301" s="135"/>
      <c r="B301" s="15"/>
      <c r="C301" s="15"/>
      <c r="D301" s="15"/>
      <c r="E301" s="15"/>
      <c r="F301" s="15"/>
      <c r="G301" s="15"/>
      <c r="H301" s="15"/>
      <c r="I301" s="15"/>
      <c r="J301" s="15"/>
      <c r="K301" s="15"/>
    </row>
    <row r="302" spans="1:11">
      <c r="A302" s="135"/>
      <c r="B302" s="15"/>
      <c r="C302" s="15"/>
      <c r="D302" s="15"/>
      <c r="E302" s="15"/>
      <c r="F302" s="15"/>
      <c r="G302" s="15"/>
      <c r="H302" s="15"/>
      <c r="I302" s="15"/>
      <c r="J302" s="15"/>
      <c r="K302" s="15"/>
    </row>
    <row r="303" spans="1:11">
      <c r="A303" s="135"/>
      <c r="B303" s="15"/>
      <c r="C303" s="15"/>
      <c r="D303" s="15"/>
      <c r="E303" s="15"/>
      <c r="F303" s="15"/>
      <c r="G303" s="15"/>
      <c r="H303" s="15"/>
      <c r="I303" s="15"/>
      <c r="J303" s="15"/>
      <c r="K303" s="15"/>
    </row>
    <row r="304" spans="1:11">
      <c r="A304" s="135"/>
      <c r="B304" s="15"/>
      <c r="C304" s="15"/>
      <c r="D304" s="15"/>
      <c r="E304" s="15"/>
      <c r="F304" s="15"/>
      <c r="G304" s="15"/>
      <c r="H304" s="15"/>
      <c r="I304" s="15"/>
      <c r="J304" s="15"/>
      <c r="K304" s="15"/>
    </row>
    <row r="305" spans="1:11">
      <c r="A305" s="135"/>
      <c r="B305" s="15"/>
      <c r="C305" s="15"/>
      <c r="D305" s="15"/>
      <c r="E305" s="15"/>
      <c r="F305" s="15"/>
      <c r="G305" s="15"/>
      <c r="H305" s="15"/>
      <c r="I305" s="15"/>
      <c r="J305" s="15"/>
      <c r="K305" s="15"/>
    </row>
    <row r="306" spans="1:11">
      <c r="A306" s="135"/>
      <c r="B306" s="15"/>
      <c r="C306" s="15"/>
      <c r="D306" s="15"/>
      <c r="E306" s="15"/>
      <c r="F306" s="15"/>
      <c r="G306" s="15"/>
      <c r="H306" s="15"/>
      <c r="I306" s="15"/>
      <c r="J306" s="15"/>
      <c r="K306" s="15"/>
    </row>
    <row r="307" spans="1:11">
      <c r="A307" s="135"/>
      <c r="B307" s="15"/>
      <c r="C307" s="15"/>
      <c r="D307" s="15"/>
      <c r="E307" s="15"/>
      <c r="F307" s="15"/>
      <c r="G307" s="15"/>
      <c r="H307" s="15"/>
      <c r="I307" s="15"/>
      <c r="J307" s="15"/>
      <c r="K307" s="15"/>
    </row>
    <row r="308" spans="1:11">
      <c r="A308" s="135"/>
      <c r="B308" s="15"/>
      <c r="C308" s="15"/>
      <c r="D308" s="15"/>
      <c r="E308" s="15"/>
      <c r="F308" s="15"/>
      <c r="G308" s="15"/>
      <c r="H308" s="15"/>
      <c r="I308" s="15"/>
      <c r="J308" s="15"/>
      <c r="K308" s="15"/>
    </row>
    <row r="309" spans="1:11">
      <c r="A309" s="135"/>
      <c r="B309" s="15"/>
      <c r="C309" s="15"/>
      <c r="D309" s="15"/>
      <c r="E309" s="15"/>
      <c r="F309" s="15"/>
      <c r="G309" s="15"/>
      <c r="H309" s="15"/>
      <c r="I309" s="15"/>
      <c r="J309" s="15"/>
      <c r="K309" s="15"/>
    </row>
    <row r="310" spans="1:11">
      <c r="A310" s="135"/>
      <c r="B310" s="15"/>
      <c r="C310" s="15"/>
      <c r="D310" s="15"/>
      <c r="E310" s="15"/>
      <c r="F310" s="15"/>
      <c r="G310" s="15"/>
      <c r="H310" s="15"/>
      <c r="I310" s="15"/>
      <c r="J310" s="15"/>
      <c r="K310" s="15"/>
    </row>
    <row r="311" spans="1:11">
      <c r="A311" s="135"/>
      <c r="B311" s="15"/>
      <c r="C311" s="15"/>
      <c r="D311" s="15"/>
      <c r="E311" s="15"/>
      <c r="F311" s="15"/>
      <c r="G311" s="15"/>
      <c r="H311" s="15"/>
      <c r="I311" s="15"/>
      <c r="J311" s="15"/>
      <c r="K311" s="15"/>
    </row>
    <row r="312" spans="1:11">
      <c r="A312" s="135"/>
      <c r="B312" s="15"/>
      <c r="C312" s="15"/>
      <c r="D312" s="15"/>
      <c r="E312" s="15"/>
      <c r="F312" s="15"/>
      <c r="G312" s="15"/>
      <c r="H312" s="15"/>
      <c r="I312" s="15"/>
      <c r="J312" s="15"/>
      <c r="K312" s="15"/>
    </row>
    <row r="313" spans="1:11">
      <c r="A313" s="135"/>
      <c r="B313" s="15"/>
      <c r="C313" s="15"/>
      <c r="D313" s="15"/>
      <c r="E313" s="15"/>
      <c r="F313" s="15"/>
      <c r="G313" s="15"/>
      <c r="H313" s="15"/>
      <c r="I313" s="15"/>
      <c r="J313" s="15"/>
      <c r="K313" s="15"/>
    </row>
    <row r="314" spans="1:11">
      <c r="A314" s="135"/>
      <c r="B314" s="15"/>
      <c r="C314" s="15"/>
      <c r="D314" s="15"/>
      <c r="E314" s="15"/>
      <c r="F314" s="15"/>
      <c r="G314" s="15"/>
      <c r="H314" s="15"/>
      <c r="I314" s="15"/>
      <c r="J314" s="15"/>
      <c r="K314" s="15"/>
    </row>
    <row r="315" spans="1:11">
      <c r="A315" s="135"/>
      <c r="B315" s="15"/>
      <c r="C315" s="15"/>
      <c r="D315" s="15"/>
      <c r="E315" s="15"/>
      <c r="F315" s="15"/>
      <c r="G315" s="15"/>
      <c r="H315" s="15"/>
      <c r="I315" s="15"/>
      <c r="J315" s="15"/>
      <c r="K315" s="15"/>
    </row>
    <row r="316" spans="1:11">
      <c r="A316" s="135"/>
      <c r="B316" s="15"/>
      <c r="C316" s="15"/>
      <c r="D316" s="15"/>
      <c r="E316" s="15"/>
      <c r="F316" s="15"/>
      <c r="G316" s="15"/>
      <c r="H316" s="15"/>
      <c r="I316" s="15"/>
      <c r="J316" s="15"/>
      <c r="K316" s="15"/>
    </row>
    <row r="317" spans="1:11">
      <c r="A317" s="135"/>
      <c r="B317" s="15"/>
      <c r="C317" s="15"/>
      <c r="D317" s="15"/>
      <c r="E317" s="15"/>
      <c r="F317" s="15"/>
      <c r="G317" s="15"/>
      <c r="H317" s="15"/>
      <c r="I317" s="15"/>
      <c r="J317" s="15"/>
      <c r="K317" s="15"/>
    </row>
    <row r="318" spans="1:11">
      <c r="A318" s="135"/>
      <c r="B318" s="15"/>
      <c r="C318" s="15"/>
      <c r="D318" s="15"/>
      <c r="E318" s="15"/>
      <c r="F318" s="15"/>
      <c r="G318" s="15"/>
      <c r="H318" s="15"/>
      <c r="I318" s="15"/>
      <c r="J318" s="15"/>
      <c r="K318" s="15"/>
    </row>
    <row r="319" spans="1:11">
      <c r="A319" s="135"/>
      <c r="B319" s="15"/>
      <c r="C319" s="15"/>
      <c r="D319" s="15"/>
      <c r="E319" s="15"/>
      <c r="F319" s="15"/>
      <c r="G319" s="15"/>
      <c r="H319" s="15"/>
      <c r="I319" s="15"/>
      <c r="J319" s="15"/>
      <c r="K319" s="15"/>
    </row>
    <row r="320" spans="1:11">
      <c r="A320" s="135"/>
      <c r="B320" s="15"/>
      <c r="C320" s="15"/>
      <c r="D320" s="15"/>
      <c r="E320" s="15"/>
      <c r="F320" s="15"/>
      <c r="G320" s="15"/>
      <c r="H320" s="15"/>
      <c r="I320" s="15"/>
      <c r="J320" s="15"/>
      <c r="K320" s="15"/>
    </row>
    <row r="321" spans="1:11">
      <c r="A321" s="135"/>
      <c r="B321" s="15"/>
      <c r="C321" s="15"/>
      <c r="D321" s="15"/>
      <c r="E321" s="15"/>
      <c r="F321" s="15"/>
      <c r="G321" s="15"/>
      <c r="H321" s="15"/>
      <c r="I321" s="15"/>
      <c r="J321" s="15"/>
      <c r="K321" s="15"/>
    </row>
    <row r="322" spans="1:11">
      <c r="A322" s="135"/>
      <c r="B322" s="15"/>
      <c r="C322" s="15"/>
      <c r="D322" s="15"/>
      <c r="E322" s="15"/>
      <c r="F322" s="15"/>
      <c r="G322" s="15"/>
      <c r="H322" s="15"/>
      <c r="I322" s="15"/>
      <c r="J322" s="15"/>
      <c r="K322" s="15"/>
    </row>
    <row r="323" spans="1:11">
      <c r="A323" s="135"/>
      <c r="B323" s="15"/>
      <c r="C323" s="15"/>
      <c r="D323" s="15"/>
      <c r="E323" s="15"/>
      <c r="F323" s="15"/>
      <c r="G323" s="15"/>
      <c r="H323" s="15"/>
      <c r="I323" s="15"/>
      <c r="J323" s="15"/>
      <c r="K323" s="15"/>
    </row>
    <row r="324" spans="1:11">
      <c r="A324" s="135"/>
      <c r="B324" s="15"/>
      <c r="C324" s="15"/>
      <c r="D324" s="15"/>
      <c r="E324" s="15"/>
      <c r="F324" s="15"/>
      <c r="G324" s="15"/>
      <c r="H324" s="15"/>
      <c r="I324" s="15"/>
      <c r="J324" s="15"/>
      <c r="K324" s="15"/>
    </row>
    <row r="325" spans="1:11">
      <c r="A325" s="135"/>
      <c r="B325" s="15"/>
      <c r="C325" s="15"/>
      <c r="D325" s="15"/>
      <c r="E325" s="15"/>
      <c r="F325" s="15"/>
      <c r="G325" s="15"/>
      <c r="H325" s="15"/>
      <c r="I325" s="15"/>
      <c r="J325" s="15"/>
      <c r="K325" s="15"/>
    </row>
    <row r="326" spans="1:11">
      <c r="A326" s="135"/>
      <c r="B326" s="15"/>
      <c r="C326" s="15"/>
      <c r="D326" s="15"/>
      <c r="E326" s="15"/>
      <c r="F326" s="15"/>
      <c r="G326" s="15"/>
      <c r="H326" s="15"/>
      <c r="I326" s="15"/>
      <c r="J326" s="15"/>
      <c r="K326" s="15"/>
    </row>
    <row r="327" spans="1:11">
      <c r="A327" s="135"/>
      <c r="B327" s="15"/>
      <c r="C327" s="15"/>
      <c r="D327" s="15"/>
      <c r="E327" s="15"/>
      <c r="F327" s="15"/>
      <c r="G327" s="15"/>
      <c r="H327" s="15"/>
      <c r="I327" s="15"/>
      <c r="J327" s="15"/>
      <c r="K327" s="15"/>
    </row>
    <row r="328" spans="1:11">
      <c r="A328" s="135"/>
      <c r="B328" s="15"/>
      <c r="C328" s="15"/>
      <c r="D328" s="15"/>
      <c r="E328" s="15"/>
      <c r="F328" s="15"/>
      <c r="G328" s="15"/>
      <c r="H328" s="15"/>
      <c r="I328" s="15"/>
      <c r="J328" s="15"/>
      <c r="K328" s="15"/>
    </row>
    <row r="329" spans="1:11">
      <c r="A329" s="135"/>
      <c r="B329" s="15"/>
      <c r="C329" s="15"/>
      <c r="D329" s="15"/>
      <c r="E329" s="15"/>
      <c r="F329" s="15"/>
      <c r="G329" s="15"/>
      <c r="H329" s="15"/>
      <c r="I329" s="15"/>
      <c r="J329" s="15"/>
      <c r="K329" s="15"/>
    </row>
    <row r="330" spans="1:11">
      <c r="A330" s="135"/>
      <c r="B330" s="15"/>
      <c r="C330" s="15"/>
      <c r="D330" s="15"/>
      <c r="E330" s="15"/>
      <c r="F330" s="15"/>
      <c r="G330" s="15"/>
      <c r="H330" s="15"/>
      <c r="I330" s="15"/>
      <c r="J330" s="15"/>
      <c r="K330" s="15"/>
    </row>
    <row r="331" spans="1:11">
      <c r="A331" s="135"/>
      <c r="B331" s="15"/>
      <c r="C331" s="15"/>
      <c r="D331" s="15"/>
      <c r="E331" s="15"/>
      <c r="F331" s="15"/>
      <c r="G331" s="15"/>
      <c r="H331" s="15"/>
      <c r="I331" s="15"/>
      <c r="J331" s="15"/>
      <c r="K331" s="15"/>
    </row>
    <row r="332" spans="1:11">
      <c r="A332" s="135"/>
      <c r="B332" s="15"/>
      <c r="C332" s="15"/>
      <c r="D332" s="15"/>
      <c r="E332" s="15"/>
      <c r="F332" s="15"/>
      <c r="G332" s="15"/>
      <c r="H332" s="15"/>
      <c r="I332" s="15"/>
      <c r="J332" s="15"/>
      <c r="K332" s="15"/>
    </row>
    <row r="333" spans="1:11">
      <c r="A333" s="135"/>
      <c r="B333" s="15"/>
      <c r="C333" s="15"/>
      <c r="D333" s="15"/>
      <c r="E333" s="15"/>
      <c r="F333" s="15"/>
      <c r="G333" s="15"/>
      <c r="H333" s="15"/>
      <c r="I333" s="15"/>
      <c r="J333" s="15"/>
      <c r="K333" s="15"/>
    </row>
    <row r="334" spans="1:11">
      <c r="A334" s="135"/>
      <c r="B334" s="15"/>
      <c r="C334" s="15"/>
      <c r="D334" s="15"/>
      <c r="E334" s="15"/>
      <c r="F334" s="15"/>
      <c r="G334" s="15"/>
      <c r="H334" s="15"/>
      <c r="I334" s="15"/>
      <c r="J334" s="15"/>
      <c r="K334" s="15"/>
    </row>
    <row r="335" spans="1:11">
      <c r="A335" s="135"/>
      <c r="B335" s="15"/>
      <c r="C335" s="15"/>
      <c r="D335" s="15"/>
      <c r="E335" s="15"/>
      <c r="F335" s="15"/>
      <c r="G335" s="15"/>
      <c r="H335" s="15"/>
      <c r="I335" s="15"/>
      <c r="J335" s="15"/>
      <c r="K335" s="15"/>
    </row>
    <row r="336" spans="1:11">
      <c r="A336" s="135"/>
      <c r="B336" s="15"/>
      <c r="C336" s="15"/>
      <c r="D336" s="15"/>
      <c r="E336" s="15"/>
      <c r="F336" s="15"/>
      <c r="G336" s="15"/>
      <c r="H336" s="15"/>
      <c r="I336" s="15"/>
      <c r="J336" s="15"/>
      <c r="K336" s="15"/>
    </row>
    <row r="337" spans="1:11">
      <c r="A337" s="135"/>
      <c r="B337" s="15"/>
      <c r="C337" s="15"/>
      <c r="D337" s="15"/>
      <c r="E337" s="15"/>
      <c r="F337" s="15"/>
      <c r="G337" s="15"/>
      <c r="H337" s="15"/>
      <c r="I337" s="15"/>
      <c r="J337" s="15"/>
      <c r="K337" s="15"/>
    </row>
    <row r="338" spans="1:11">
      <c r="A338" s="135"/>
      <c r="B338" s="15"/>
      <c r="C338" s="15"/>
      <c r="D338" s="15"/>
      <c r="E338" s="15"/>
      <c r="F338" s="15"/>
      <c r="G338" s="15"/>
      <c r="H338" s="15"/>
      <c r="I338" s="15"/>
      <c r="J338" s="15"/>
      <c r="K338" s="15"/>
    </row>
    <row r="339" spans="1:11">
      <c r="A339" s="135"/>
      <c r="B339" s="15"/>
      <c r="C339" s="15"/>
      <c r="D339" s="15"/>
      <c r="E339" s="15"/>
      <c r="F339" s="15"/>
      <c r="G339" s="15"/>
      <c r="H339" s="15"/>
      <c r="I339" s="15"/>
      <c r="J339" s="15"/>
      <c r="K339" s="15"/>
    </row>
    <row r="340" spans="1:11">
      <c r="A340" s="135"/>
      <c r="B340" s="15"/>
      <c r="C340" s="15"/>
      <c r="D340" s="15"/>
      <c r="E340" s="15"/>
      <c r="F340" s="15"/>
      <c r="G340" s="15"/>
      <c r="H340" s="15"/>
      <c r="I340" s="15"/>
      <c r="J340" s="15"/>
      <c r="K340" s="15"/>
    </row>
    <row r="341" spans="1:11">
      <c r="A341" s="135"/>
      <c r="B341" s="15"/>
      <c r="C341" s="15"/>
      <c r="D341" s="15"/>
      <c r="E341" s="15"/>
      <c r="F341" s="15"/>
      <c r="G341" s="15"/>
      <c r="H341" s="15"/>
      <c r="I341" s="15"/>
      <c r="J341" s="15"/>
      <c r="K341" s="15"/>
    </row>
    <row r="342" spans="1:11">
      <c r="A342" s="135"/>
      <c r="B342" s="15"/>
      <c r="C342" s="15"/>
      <c r="D342" s="15"/>
      <c r="E342" s="15"/>
      <c r="F342" s="15"/>
      <c r="G342" s="15"/>
      <c r="H342" s="15"/>
      <c r="I342" s="15"/>
      <c r="J342" s="15"/>
      <c r="K342" s="15"/>
    </row>
    <row r="343" spans="1:11">
      <c r="A343" s="135"/>
      <c r="B343" s="15"/>
      <c r="C343" s="15"/>
      <c r="D343" s="15"/>
      <c r="E343" s="15"/>
      <c r="F343" s="15"/>
      <c r="G343" s="15"/>
      <c r="H343" s="15"/>
      <c r="I343" s="15"/>
      <c r="J343" s="15"/>
      <c r="K343" s="15"/>
    </row>
    <row r="344" spans="1:11">
      <c r="A344" s="135"/>
      <c r="B344" s="15"/>
      <c r="C344" s="15"/>
      <c r="D344" s="15"/>
      <c r="E344" s="15"/>
      <c r="F344" s="15"/>
      <c r="G344" s="15"/>
      <c r="H344" s="15"/>
      <c r="I344" s="15"/>
      <c r="J344" s="15"/>
      <c r="K344" s="15"/>
    </row>
    <row r="345" spans="1:11">
      <c r="A345" s="135"/>
      <c r="B345" s="15"/>
      <c r="C345" s="15"/>
      <c r="D345" s="15"/>
      <c r="E345" s="15"/>
      <c r="F345" s="15"/>
      <c r="G345" s="15"/>
      <c r="H345" s="15"/>
      <c r="I345" s="15"/>
      <c r="J345" s="15"/>
      <c r="K345" s="15"/>
    </row>
    <row r="346" spans="1:11">
      <c r="A346" s="135"/>
      <c r="B346" s="15"/>
      <c r="C346" s="15"/>
      <c r="D346" s="15"/>
      <c r="E346" s="15"/>
      <c r="F346" s="15"/>
      <c r="G346" s="15"/>
      <c r="H346" s="15"/>
      <c r="I346" s="15"/>
      <c r="J346" s="15"/>
      <c r="K346" s="15"/>
    </row>
    <row r="347" spans="1:11">
      <c r="A347" s="135"/>
      <c r="B347" s="15"/>
      <c r="C347" s="15"/>
      <c r="D347" s="15"/>
      <c r="E347" s="15"/>
      <c r="F347" s="15"/>
      <c r="G347" s="15"/>
      <c r="H347" s="15"/>
      <c r="I347" s="15"/>
      <c r="J347" s="15"/>
      <c r="K347" s="15"/>
    </row>
    <row r="348" spans="1:11">
      <c r="A348" s="135"/>
      <c r="B348" s="15"/>
      <c r="C348" s="15"/>
      <c r="D348" s="15"/>
      <c r="E348" s="15"/>
      <c r="F348" s="15"/>
      <c r="G348" s="15"/>
      <c r="H348" s="15"/>
      <c r="I348" s="15"/>
      <c r="J348" s="15"/>
      <c r="K348" s="15"/>
    </row>
    <row r="349" spans="1:11">
      <c r="A349" s="135"/>
      <c r="B349" s="15"/>
      <c r="C349" s="15"/>
      <c r="D349" s="15"/>
      <c r="E349" s="15"/>
      <c r="F349" s="15"/>
      <c r="G349" s="15"/>
      <c r="H349" s="15"/>
      <c r="I349" s="15"/>
      <c r="J349" s="15"/>
      <c r="K349" s="15"/>
    </row>
    <row r="350" spans="1:11">
      <c r="A350" s="135"/>
      <c r="B350" s="15"/>
      <c r="C350" s="15"/>
      <c r="D350" s="15"/>
      <c r="E350" s="15"/>
      <c r="F350" s="15"/>
      <c r="G350" s="15"/>
      <c r="H350" s="15"/>
      <c r="I350" s="15"/>
      <c r="J350" s="15"/>
      <c r="K350" s="15"/>
    </row>
    <row r="351" spans="1:11">
      <c r="A351" s="135"/>
      <c r="B351" s="15"/>
      <c r="C351" s="15"/>
      <c r="D351" s="15"/>
      <c r="E351" s="15"/>
      <c r="F351" s="15"/>
      <c r="G351" s="15"/>
      <c r="H351" s="15"/>
      <c r="I351" s="15"/>
      <c r="J351" s="15"/>
      <c r="K351" s="15"/>
    </row>
    <row r="352" spans="1:11">
      <c r="A352" s="135"/>
      <c r="B352" s="15"/>
      <c r="C352" s="15"/>
      <c r="D352" s="15"/>
      <c r="E352" s="15"/>
      <c r="F352" s="15"/>
      <c r="G352" s="15"/>
      <c r="H352" s="15"/>
      <c r="I352" s="15"/>
      <c r="J352" s="15"/>
      <c r="K352" s="15"/>
    </row>
    <row r="353" spans="1:11">
      <c r="A353" s="135"/>
      <c r="B353" s="15"/>
      <c r="C353" s="15"/>
      <c r="D353" s="15"/>
      <c r="E353" s="15"/>
      <c r="F353" s="15"/>
      <c r="G353" s="15"/>
      <c r="H353" s="15"/>
      <c r="I353" s="15"/>
      <c r="J353" s="15"/>
      <c r="K353" s="15"/>
    </row>
    <row r="354" spans="1:11">
      <c r="A354" s="135"/>
      <c r="B354" s="15"/>
      <c r="C354" s="15"/>
      <c r="D354" s="15"/>
      <c r="E354" s="15"/>
      <c r="F354" s="15"/>
      <c r="G354" s="15"/>
      <c r="H354" s="15"/>
      <c r="I354" s="15"/>
      <c r="J354" s="15"/>
      <c r="K354" s="15"/>
    </row>
    <row r="355" spans="1:11">
      <c r="A355" s="135"/>
      <c r="B355" s="15"/>
      <c r="C355" s="15"/>
      <c r="D355" s="15"/>
      <c r="E355" s="15"/>
      <c r="F355" s="15"/>
      <c r="G355" s="15"/>
      <c r="H355" s="15"/>
      <c r="I355" s="15"/>
      <c r="J355" s="15"/>
      <c r="K355" s="15"/>
    </row>
    <row r="356" spans="1:11">
      <c r="A356" s="135"/>
      <c r="B356" s="15"/>
      <c r="C356" s="15"/>
      <c r="D356" s="15"/>
      <c r="E356" s="15"/>
      <c r="F356" s="15"/>
      <c r="G356" s="15"/>
      <c r="H356" s="15"/>
      <c r="I356" s="15"/>
      <c r="J356" s="15"/>
      <c r="K356" s="15"/>
    </row>
    <row r="357" spans="1:11">
      <c r="A357" s="135"/>
      <c r="B357" s="15"/>
      <c r="C357" s="15"/>
      <c r="D357" s="15"/>
      <c r="E357" s="15"/>
      <c r="F357" s="15"/>
      <c r="G357" s="15"/>
      <c r="H357" s="15"/>
      <c r="I357" s="15"/>
      <c r="J357" s="15"/>
      <c r="K357" s="15"/>
    </row>
    <row r="358" spans="1:11">
      <c r="A358" s="135"/>
      <c r="B358" s="15"/>
      <c r="C358" s="15"/>
      <c r="D358" s="15"/>
      <c r="E358" s="15"/>
      <c r="F358" s="15"/>
      <c r="G358" s="15"/>
      <c r="H358" s="15"/>
      <c r="I358" s="15"/>
      <c r="J358" s="15"/>
      <c r="K358" s="15"/>
    </row>
    <row r="359" spans="1:11">
      <c r="A359" s="135"/>
      <c r="B359" s="15"/>
      <c r="C359" s="15"/>
      <c r="D359" s="15"/>
      <c r="E359" s="15"/>
      <c r="F359" s="15"/>
      <c r="G359" s="15"/>
      <c r="H359" s="15"/>
      <c r="I359" s="15"/>
      <c r="J359" s="15"/>
      <c r="K359" s="15"/>
    </row>
    <row r="360" spans="1:11">
      <c r="A360" s="135"/>
      <c r="B360" s="15"/>
      <c r="C360" s="15"/>
      <c r="D360" s="15"/>
      <c r="E360" s="15"/>
      <c r="F360" s="15"/>
      <c r="G360" s="15"/>
      <c r="H360" s="15"/>
      <c r="I360" s="15"/>
      <c r="J360" s="15"/>
      <c r="K360" s="15"/>
    </row>
    <row r="361" spans="1:11">
      <c r="A361" s="135"/>
      <c r="B361" s="15"/>
      <c r="C361" s="15"/>
      <c r="D361" s="15"/>
      <c r="E361" s="15"/>
      <c r="F361" s="15"/>
      <c r="G361" s="15"/>
      <c r="H361" s="15"/>
      <c r="I361" s="15"/>
      <c r="J361" s="15"/>
      <c r="K361" s="15"/>
    </row>
    <row r="362" spans="1:11">
      <c r="A362" s="135"/>
      <c r="B362" s="15"/>
      <c r="C362" s="15"/>
      <c r="D362" s="15"/>
      <c r="E362" s="15"/>
      <c r="F362" s="15"/>
      <c r="G362" s="15"/>
      <c r="H362" s="15"/>
      <c r="I362" s="15"/>
      <c r="J362" s="15"/>
      <c r="K362" s="15"/>
    </row>
    <row r="363" spans="1:11">
      <c r="A363" s="135"/>
      <c r="B363" s="15"/>
      <c r="C363" s="15"/>
      <c r="D363" s="15"/>
      <c r="E363" s="15"/>
      <c r="F363" s="15"/>
      <c r="G363" s="15"/>
      <c r="H363" s="15"/>
      <c r="I363" s="15"/>
      <c r="J363" s="15"/>
      <c r="K363" s="15"/>
    </row>
    <row r="364" spans="1:11">
      <c r="A364" s="135"/>
      <c r="B364" s="15"/>
      <c r="C364" s="15"/>
      <c r="D364" s="15"/>
      <c r="E364" s="15"/>
      <c r="F364" s="15"/>
      <c r="G364" s="15"/>
      <c r="H364" s="15"/>
      <c r="I364" s="15"/>
      <c r="J364" s="15"/>
      <c r="K364" s="15"/>
    </row>
    <row r="365" spans="1:11">
      <c r="A365" s="135"/>
      <c r="B365" s="15"/>
      <c r="C365" s="15"/>
      <c r="D365" s="15"/>
      <c r="E365" s="15"/>
      <c r="F365" s="15"/>
      <c r="G365" s="15"/>
      <c r="H365" s="15"/>
      <c r="I365" s="15"/>
      <c r="J365" s="15"/>
      <c r="K365" s="15"/>
    </row>
    <row r="366" spans="1:11">
      <c r="A366" s="135"/>
      <c r="B366" s="15"/>
      <c r="C366" s="15"/>
      <c r="D366" s="15"/>
      <c r="E366" s="15"/>
      <c r="F366" s="15"/>
      <c r="G366" s="15"/>
      <c r="H366" s="15"/>
      <c r="I366" s="15"/>
      <c r="J366" s="15"/>
      <c r="K366" s="15"/>
    </row>
    <row r="367" spans="1:11">
      <c r="A367" s="135"/>
      <c r="B367" s="15"/>
      <c r="C367" s="15"/>
      <c r="D367" s="15"/>
      <c r="E367" s="15"/>
      <c r="F367" s="15"/>
      <c r="G367" s="15"/>
      <c r="H367" s="15"/>
      <c r="I367" s="15"/>
      <c r="J367" s="15"/>
      <c r="K367" s="15"/>
    </row>
    <row r="368" spans="1:11">
      <c r="A368" s="135"/>
      <c r="B368" s="15"/>
      <c r="C368" s="15"/>
      <c r="D368" s="15"/>
      <c r="E368" s="15"/>
      <c r="F368" s="15"/>
      <c r="G368" s="15"/>
      <c r="H368" s="15"/>
      <c r="I368" s="15"/>
      <c r="J368" s="15"/>
      <c r="K368" s="15"/>
    </row>
    <row r="369" spans="1:11">
      <c r="A369" s="135"/>
      <c r="B369" s="15"/>
      <c r="C369" s="15"/>
      <c r="D369" s="15"/>
      <c r="E369" s="15"/>
      <c r="F369" s="15"/>
      <c r="G369" s="15"/>
      <c r="H369" s="15"/>
      <c r="I369" s="15"/>
      <c r="J369" s="15"/>
      <c r="K369" s="15"/>
    </row>
    <row r="370" spans="1:11">
      <c r="A370" s="135"/>
      <c r="B370" s="15"/>
      <c r="C370" s="15"/>
      <c r="D370" s="15"/>
      <c r="E370" s="15"/>
      <c r="F370" s="15"/>
      <c r="G370" s="15"/>
      <c r="H370" s="15"/>
      <c r="I370" s="15"/>
      <c r="J370" s="15"/>
      <c r="K370" s="15"/>
    </row>
    <row r="371" spans="1:11">
      <c r="A371" s="135"/>
      <c r="B371" s="15"/>
      <c r="C371" s="15"/>
      <c r="D371" s="15"/>
      <c r="E371" s="15"/>
      <c r="F371" s="15"/>
      <c r="G371" s="15"/>
      <c r="H371" s="15"/>
      <c r="I371" s="15"/>
      <c r="J371" s="15"/>
      <c r="K371" s="15"/>
    </row>
    <row r="372" spans="1:11">
      <c r="A372" s="135"/>
      <c r="B372" s="15"/>
      <c r="C372" s="15"/>
      <c r="D372" s="15"/>
      <c r="E372" s="15"/>
      <c r="F372" s="15"/>
      <c r="G372" s="15"/>
      <c r="H372" s="15"/>
      <c r="I372" s="15"/>
      <c r="J372" s="15"/>
      <c r="K372" s="15"/>
    </row>
    <row r="373" spans="1:11">
      <c r="A373" s="135"/>
      <c r="B373" s="15"/>
      <c r="C373" s="15"/>
      <c r="D373" s="15"/>
      <c r="E373" s="15"/>
      <c r="F373" s="15"/>
      <c r="G373" s="15"/>
      <c r="H373" s="15"/>
      <c r="I373" s="15"/>
      <c r="J373" s="15"/>
      <c r="K373" s="15"/>
    </row>
    <row r="374" spans="1:11">
      <c r="A374" s="135"/>
      <c r="B374" s="15"/>
      <c r="C374" s="15"/>
      <c r="D374" s="15"/>
      <c r="E374" s="15"/>
      <c r="F374" s="15"/>
      <c r="G374" s="15"/>
      <c r="H374" s="15"/>
      <c r="I374" s="15"/>
      <c r="J374" s="15"/>
      <c r="K374" s="15"/>
    </row>
    <row r="375" spans="1:11">
      <c r="A375" s="135"/>
      <c r="B375" s="15"/>
      <c r="C375" s="15"/>
      <c r="D375" s="15"/>
      <c r="E375" s="15"/>
      <c r="F375" s="15"/>
      <c r="G375" s="15"/>
      <c r="H375" s="15"/>
      <c r="I375" s="15"/>
      <c r="J375" s="15"/>
      <c r="K375" s="15"/>
    </row>
    <row r="376" spans="1:11">
      <c r="A376" s="135"/>
      <c r="B376" s="15"/>
      <c r="C376" s="15"/>
      <c r="D376" s="15"/>
      <c r="E376" s="15"/>
      <c r="F376" s="15"/>
      <c r="G376" s="15"/>
      <c r="H376" s="15"/>
      <c r="I376" s="15"/>
      <c r="J376" s="15"/>
      <c r="K376" s="15"/>
    </row>
    <row r="377" spans="1:11">
      <c r="A377" s="135"/>
      <c r="B377" s="15"/>
      <c r="C377" s="15"/>
      <c r="D377" s="15"/>
      <c r="E377" s="15"/>
      <c r="F377" s="15"/>
      <c r="G377" s="15"/>
      <c r="H377" s="15"/>
      <c r="I377" s="15"/>
      <c r="J377" s="15"/>
      <c r="K377" s="15"/>
    </row>
    <row r="378" spans="1:11">
      <c r="A378" s="135"/>
      <c r="B378" s="15"/>
      <c r="C378" s="15"/>
      <c r="D378" s="15"/>
      <c r="E378" s="15"/>
      <c r="F378" s="15"/>
      <c r="G378" s="15"/>
      <c r="H378" s="15"/>
      <c r="I378" s="15"/>
      <c r="J378" s="15"/>
      <c r="K378" s="15"/>
    </row>
    <row r="379" spans="1:11">
      <c r="A379" s="135"/>
      <c r="B379" s="15"/>
      <c r="C379" s="15"/>
      <c r="D379" s="15"/>
      <c r="E379" s="15"/>
      <c r="F379" s="15"/>
      <c r="G379" s="15"/>
      <c r="H379" s="15"/>
      <c r="I379" s="15"/>
      <c r="J379" s="15"/>
      <c r="K379" s="15"/>
    </row>
    <row r="380" spans="1:11">
      <c r="A380" s="135"/>
      <c r="B380" s="15"/>
      <c r="C380" s="15"/>
      <c r="D380" s="15"/>
      <c r="E380" s="15"/>
      <c r="F380" s="15"/>
      <c r="G380" s="15"/>
      <c r="H380" s="15"/>
      <c r="I380" s="15"/>
      <c r="J380" s="15"/>
      <c r="K380" s="15"/>
    </row>
    <row r="381" spans="1:11">
      <c r="A381" s="135"/>
      <c r="B381" s="15"/>
      <c r="C381" s="15"/>
      <c r="D381" s="15"/>
      <c r="E381" s="15"/>
      <c r="F381" s="15"/>
      <c r="G381" s="15"/>
      <c r="H381" s="15"/>
      <c r="I381" s="15"/>
      <c r="J381" s="15"/>
      <c r="K381" s="15"/>
    </row>
    <row r="382" spans="1:11">
      <c r="A382" s="135"/>
      <c r="B382" s="15"/>
      <c r="C382" s="15"/>
      <c r="D382" s="15"/>
      <c r="E382" s="15"/>
      <c r="F382" s="15"/>
      <c r="G382" s="15"/>
      <c r="H382" s="15"/>
      <c r="I382" s="15"/>
      <c r="J382" s="15"/>
      <c r="K382" s="15"/>
    </row>
    <row r="383" spans="1:11">
      <c r="A383" s="135"/>
      <c r="B383" s="15"/>
      <c r="C383" s="15"/>
      <c r="D383" s="15"/>
      <c r="E383" s="15"/>
      <c r="F383" s="15"/>
      <c r="G383" s="15"/>
      <c r="H383" s="15"/>
      <c r="I383" s="15"/>
      <c r="J383" s="15"/>
      <c r="K383" s="15"/>
    </row>
    <row r="384" spans="1:11">
      <c r="A384" s="135"/>
      <c r="B384" s="15"/>
      <c r="C384" s="15"/>
      <c r="D384" s="15"/>
      <c r="E384" s="15"/>
      <c r="F384" s="15"/>
      <c r="G384" s="15"/>
      <c r="H384" s="15"/>
      <c r="I384" s="15"/>
      <c r="J384" s="15"/>
      <c r="K384" s="15"/>
    </row>
    <row r="385" spans="1:11">
      <c r="A385" s="135"/>
      <c r="B385" s="15"/>
      <c r="C385" s="15"/>
      <c r="D385" s="15"/>
      <c r="E385" s="15"/>
      <c r="F385" s="15"/>
      <c r="G385" s="15"/>
      <c r="H385" s="15"/>
      <c r="I385" s="15"/>
      <c r="J385" s="15"/>
      <c r="K385" s="15"/>
    </row>
    <row r="386" spans="1:11">
      <c r="A386" s="135"/>
      <c r="B386" s="15"/>
      <c r="C386" s="15"/>
      <c r="D386" s="15"/>
      <c r="E386" s="15"/>
      <c r="F386" s="15"/>
      <c r="G386" s="15"/>
      <c r="H386" s="15"/>
      <c r="I386" s="15"/>
      <c r="J386" s="15"/>
      <c r="K386" s="15"/>
    </row>
    <row r="387" spans="1:11">
      <c r="A387" s="135"/>
      <c r="B387" s="15"/>
      <c r="C387" s="15"/>
      <c r="D387" s="15"/>
      <c r="E387" s="15"/>
      <c r="F387" s="15"/>
      <c r="G387" s="15"/>
      <c r="H387" s="15"/>
      <c r="I387" s="15"/>
      <c r="J387" s="15"/>
      <c r="K387" s="15"/>
    </row>
    <row r="388" spans="1:11">
      <c r="A388" s="135"/>
      <c r="B388" s="15"/>
      <c r="C388" s="15"/>
      <c r="D388" s="15"/>
      <c r="E388" s="15"/>
      <c r="F388" s="15"/>
      <c r="G388" s="15"/>
      <c r="H388" s="15"/>
      <c r="I388" s="15"/>
      <c r="J388" s="15"/>
      <c r="K388" s="15"/>
    </row>
    <row r="389" spans="1:11">
      <c r="A389" s="135"/>
      <c r="B389" s="15"/>
      <c r="C389" s="15"/>
      <c r="D389" s="15"/>
      <c r="E389" s="15"/>
      <c r="F389" s="15"/>
      <c r="G389" s="15"/>
      <c r="H389" s="15"/>
      <c r="I389" s="15"/>
      <c r="J389" s="15"/>
      <c r="K389" s="15"/>
    </row>
    <row r="390" spans="1:11">
      <c r="A390" s="135"/>
      <c r="B390" s="15"/>
      <c r="C390" s="15"/>
      <c r="D390" s="15"/>
      <c r="E390" s="15"/>
      <c r="F390" s="15"/>
      <c r="G390" s="15"/>
      <c r="H390" s="15"/>
      <c r="I390" s="15"/>
      <c r="J390" s="15"/>
      <c r="K390" s="15"/>
    </row>
    <row r="391" spans="1:11">
      <c r="A391" s="135"/>
      <c r="B391" s="15"/>
      <c r="C391" s="15"/>
      <c r="D391" s="15"/>
      <c r="E391" s="15"/>
      <c r="F391" s="15"/>
      <c r="G391" s="15"/>
      <c r="H391" s="15"/>
      <c r="I391" s="15"/>
      <c r="J391" s="15"/>
      <c r="K391" s="15"/>
    </row>
    <row r="392" spans="1:11">
      <c r="A392" s="135"/>
      <c r="B392" s="15"/>
      <c r="C392" s="15"/>
      <c r="D392" s="15"/>
      <c r="E392" s="15"/>
      <c r="F392" s="15"/>
      <c r="G392" s="15"/>
      <c r="H392" s="15"/>
      <c r="I392" s="15"/>
      <c r="J392" s="15"/>
      <c r="K392" s="15"/>
    </row>
    <row r="393" spans="1:11">
      <c r="A393" s="135"/>
      <c r="B393" s="15"/>
      <c r="C393" s="15"/>
      <c r="D393" s="15"/>
      <c r="E393" s="15"/>
      <c r="F393" s="15"/>
      <c r="G393" s="15"/>
      <c r="H393" s="15"/>
      <c r="I393" s="15"/>
      <c r="J393" s="15"/>
      <c r="K393" s="15"/>
    </row>
    <row r="394" spans="1:11">
      <c r="A394" s="135"/>
      <c r="B394" s="15"/>
      <c r="C394" s="15"/>
      <c r="D394" s="15"/>
      <c r="E394" s="15"/>
      <c r="F394" s="15"/>
      <c r="G394" s="15"/>
      <c r="H394" s="15"/>
      <c r="I394" s="15"/>
      <c r="J394" s="15"/>
      <c r="K394" s="15"/>
    </row>
    <row r="395" spans="1:11">
      <c r="A395" s="135"/>
      <c r="B395" s="15"/>
      <c r="C395" s="15"/>
      <c r="D395" s="15"/>
      <c r="E395" s="15"/>
      <c r="F395" s="15"/>
      <c r="G395" s="15"/>
      <c r="H395" s="15"/>
      <c r="I395" s="15"/>
      <c r="J395" s="15"/>
      <c r="K395" s="15"/>
    </row>
    <row r="396" spans="1:11">
      <c r="A396" s="135"/>
      <c r="B396" s="15"/>
      <c r="C396" s="15"/>
      <c r="D396" s="15"/>
      <c r="E396" s="15"/>
      <c r="F396" s="15"/>
      <c r="G396" s="15"/>
      <c r="H396" s="15"/>
      <c r="I396" s="15"/>
      <c r="J396" s="15"/>
      <c r="K396" s="15"/>
    </row>
    <row r="397" spans="1:11">
      <c r="A397" s="135"/>
      <c r="B397" s="15"/>
      <c r="C397" s="15"/>
      <c r="D397" s="15"/>
      <c r="E397" s="15"/>
      <c r="F397" s="15"/>
      <c r="G397" s="15"/>
      <c r="H397" s="15"/>
      <c r="I397" s="15"/>
      <c r="J397" s="15"/>
      <c r="K397" s="15"/>
    </row>
    <row r="398" spans="1:11">
      <c r="A398" s="135"/>
      <c r="B398" s="15"/>
      <c r="C398" s="15"/>
      <c r="D398" s="15"/>
      <c r="E398" s="15"/>
      <c r="F398" s="15"/>
      <c r="G398" s="15"/>
      <c r="H398" s="15"/>
      <c r="I398" s="15"/>
      <c r="J398" s="15"/>
      <c r="K398" s="15"/>
    </row>
    <row r="399" spans="1:11">
      <c r="A399" s="135"/>
      <c r="B399" s="15"/>
      <c r="C399" s="15"/>
      <c r="D399" s="15"/>
      <c r="E399" s="15"/>
      <c r="F399" s="15"/>
      <c r="G399" s="15"/>
      <c r="H399" s="15"/>
      <c r="I399" s="15"/>
      <c r="J399" s="15"/>
      <c r="K399" s="15"/>
    </row>
    <row r="400" spans="1:11">
      <c r="A400" s="135"/>
      <c r="B400" s="15"/>
      <c r="C400" s="15"/>
      <c r="D400" s="15"/>
      <c r="E400" s="15"/>
      <c r="F400" s="15"/>
      <c r="G400" s="15"/>
      <c r="H400" s="15"/>
      <c r="I400" s="15"/>
      <c r="J400" s="15"/>
      <c r="K400" s="15"/>
    </row>
    <row r="401" spans="1:11">
      <c r="A401" s="135"/>
      <c r="B401" s="15"/>
      <c r="C401" s="15"/>
      <c r="D401" s="15"/>
      <c r="E401" s="15"/>
      <c r="F401" s="15"/>
      <c r="G401" s="15"/>
      <c r="H401" s="15"/>
      <c r="I401" s="15"/>
      <c r="J401" s="15"/>
      <c r="K401" s="15"/>
    </row>
    <row r="402" spans="1:11">
      <c r="A402" s="135"/>
      <c r="B402" s="15"/>
      <c r="C402" s="15"/>
      <c r="D402" s="15"/>
      <c r="E402" s="15"/>
      <c r="F402" s="15"/>
      <c r="G402" s="15"/>
      <c r="H402" s="15"/>
      <c r="I402" s="15"/>
      <c r="J402" s="15"/>
      <c r="K402" s="15"/>
    </row>
    <row r="403" spans="1:11">
      <c r="A403" s="135"/>
      <c r="B403" s="15"/>
      <c r="C403" s="15"/>
      <c r="D403" s="15"/>
      <c r="E403" s="15"/>
      <c r="F403" s="15"/>
      <c r="G403" s="15"/>
      <c r="H403" s="15"/>
      <c r="I403" s="15"/>
      <c r="J403" s="15"/>
      <c r="K403" s="15"/>
    </row>
    <row r="404" spans="1:11">
      <c r="A404" s="135"/>
      <c r="B404" s="15"/>
      <c r="C404" s="15"/>
      <c r="D404" s="15"/>
      <c r="E404" s="15"/>
      <c r="F404" s="15"/>
      <c r="G404" s="15"/>
      <c r="H404" s="15"/>
      <c r="I404" s="15"/>
      <c r="J404" s="15"/>
      <c r="K404" s="15"/>
    </row>
    <row r="405" spans="1:11">
      <c r="A405" s="135"/>
      <c r="B405" s="15"/>
      <c r="C405" s="15"/>
      <c r="D405" s="15"/>
      <c r="E405" s="15"/>
      <c r="F405" s="15"/>
      <c r="G405" s="15"/>
      <c r="H405" s="15"/>
      <c r="I405" s="15"/>
      <c r="J405" s="15"/>
      <c r="K405" s="15"/>
    </row>
    <row r="406" spans="1:11">
      <c r="A406" s="135"/>
      <c r="B406" s="15"/>
      <c r="C406" s="15"/>
      <c r="D406" s="15"/>
      <c r="E406" s="15"/>
      <c r="F406" s="15"/>
      <c r="G406" s="15"/>
      <c r="H406" s="15"/>
      <c r="I406" s="15"/>
      <c r="J406" s="15"/>
      <c r="K406" s="15"/>
    </row>
    <row r="407" spans="1:11">
      <c r="A407" s="135"/>
      <c r="B407" s="15"/>
      <c r="C407" s="15"/>
      <c r="D407" s="15"/>
      <c r="E407" s="15"/>
      <c r="F407" s="15"/>
      <c r="G407" s="15"/>
      <c r="H407" s="15"/>
      <c r="I407" s="15"/>
      <c r="J407" s="15"/>
      <c r="K407" s="15"/>
    </row>
    <row r="408" spans="1:11">
      <c r="A408" s="135"/>
      <c r="B408" s="15"/>
      <c r="C408" s="15"/>
      <c r="D408" s="15"/>
      <c r="E408" s="15"/>
      <c r="F408" s="15"/>
      <c r="G408" s="15"/>
      <c r="H408" s="15"/>
      <c r="I408" s="15"/>
      <c r="J408" s="15"/>
      <c r="K408" s="15"/>
    </row>
    <row r="409" spans="1:11">
      <c r="A409" s="135"/>
      <c r="B409" s="15"/>
      <c r="C409" s="15"/>
      <c r="D409" s="15"/>
      <c r="E409" s="15"/>
      <c r="F409" s="15"/>
      <c r="G409" s="15"/>
      <c r="H409" s="15"/>
      <c r="I409" s="15"/>
      <c r="J409" s="15"/>
      <c r="K409" s="15"/>
    </row>
    <row r="410" spans="1:11">
      <c r="A410" s="135"/>
      <c r="B410" s="15"/>
      <c r="C410" s="15"/>
      <c r="D410" s="15"/>
      <c r="E410" s="15"/>
      <c r="F410" s="15"/>
      <c r="G410" s="15"/>
      <c r="H410" s="15"/>
      <c r="I410" s="15"/>
      <c r="J410" s="15"/>
      <c r="K410" s="15"/>
    </row>
    <row r="411" spans="1:11">
      <c r="A411" s="135"/>
      <c r="B411" s="15"/>
      <c r="C411" s="15"/>
      <c r="D411" s="15"/>
      <c r="E411" s="15"/>
      <c r="F411" s="15"/>
      <c r="G411" s="15"/>
      <c r="H411" s="15"/>
      <c r="I411" s="15"/>
      <c r="J411" s="15"/>
      <c r="K411" s="15"/>
    </row>
    <row r="412" spans="1:11">
      <c r="A412" s="135"/>
      <c r="B412" s="15"/>
      <c r="C412" s="15"/>
      <c r="D412" s="15"/>
      <c r="E412" s="15"/>
      <c r="F412" s="15"/>
      <c r="G412" s="15"/>
      <c r="H412" s="15"/>
      <c r="I412" s="15"/>
      <c r="J412" s="15"/>
      <c r="K412" s="15"/>
    </row>
    <row r="413" spans="1:11">
      <c r="A413" s="135"/>
      <c r="B413" s="15"/>
      <c r="C413" s="15"/>
      <c r="D413" s="15"/>
      <c r="E413" s="15"/>
      <c r="F413" s="15"/>
      <c r="G413" s="15"/>
      <c r="H413" s="15"/>
      <c r="I413" s="15"/>
      <c r="J413" s="15"/>
      <c r="K413" s="15"/>
    </row>
    <row r="414" spans="1:11">
      <c r="A414" s="135"/>
      <c r="B414" s="15"/>
      <c r="C414" s="15"/>
      <c r="D414" s="15"/>
      <c r="E414" s="15"/>
      <c r="F414" s="15"/>
      <c r="G414" s="15"/>
      <c r="H414" s="15"/>
      <c r="I414" s="15"/>
      <c r="J414" s="15"/>
      <c r="K414" s="15"/>
    </row>
    <row r="415" spans="1:11">
      <c r="A415" s="135"/>
      <c r="B415" s="15"/>
      <c r="C415" s="15"/>
      <c r="D415" s="15"/>
      <c r="E415" s="15"/>
      <c r="F415" s="15"/>
      <c r="G415" s="15"/>
      <c r="H415" s="15"/>
      <c r="I415" s="15"/>
      <c r="J415" s="15"/>
      <c r="K415" s="15"/>
    </row>
    <row r="416" spans="1:11">
      <c r="A416" s="135"/>
      <c r="B416" s="15"/>
      <c r="C416" s="15"/>
      <c r="D416" s="15"/>
      <c r="E416" s="15"/>
      <c r="F416" s="15"/>
      <c r="G416" s="15"/>
      <c r="H416" s="15"/>
      <c r="I416" s="15"/>
      <c r="J416" s="15"/>
      <c r="K416" s="15"/>
    </row>
    <row r="417" spans="1:11">
      <c r="A417" s="135"/>
      <c r="B417" s="15"/>
      <c r="C417" s="15"/>
      <c r="D417" s="15"/>
      <c r="E417" s="15"/>
      <c r="F417" s="15"/>
      <c r="G417" s="15"/>
      <c r="H417" s="15"/>
      <c r="I417" s="15"/>
      <c r="J417" s="15"/>
      <c r="K417" s="15"/>
    </row>
    <row r="418" spans="1:11">
      <c r="A418" s="135"/>
      <c r="B418" s="15"/>
      <c r="C418" s="15"/>
      <c r="D418" s="15"/>
      <c r="E418" s="15"/>
      <c r="F418" s="15"/>
      <c r="G418" s="15"/>
      <c r="H418" s="15"/>
      <c r="I418" s="15"/>
      <c r="J418" s="15"/>
      <c r="K418" s="15"/>
    </row>
    <row r="419" spans="1:11">
      <c r="A419" s="135"/>
      <c r="B419" s="15"/>
      <c r="C419" s="15"/>
      <c r="D419" s="15"/>
      <c r="E419" s="15"/>
      <c r="F419" s="15"/>
      <c r="G419" s="15"/>
      <c r="H419" s="15"/>
      <c r="I419" s="15"/>
      <c r="J419" s="15"/>
      <c r="K419" s="15"/>
    </row>
    <row r="420" spans="1:11">
      <c r="A420" s="135"/>
      <c r="B420" s="15"/>
      <c r="C420" s="15"/>
      <c r="D420" s="15"/>
      <c r="E420" s="15"/>
      <c r="F420" s="15"/>
      <c r="G420" s="15"/>
      <c r="H420" s="15"/>
      <c r="I420" s="15"/>
      <c r="J420" s="15"/>
      <c r="K420" s="15"/>
    </row>
    <row r="421" spans="1:11">
      <c r="A421" s="135"/>
      <c r="B421" s="15"/>
      <c r="C421" s="15"/>
      <c r="D421" s="15"/>
      <c r="E421" s="15"/>
      <c r="F421" s="15"/>
      <c r="G421" s="15"/>
      <c r="H421" s="15"/>
      <c r="I421" s="15"/>
      <c r="J421" s="15"/>
      <c r="K421" s="15"/>
    </row>
    <row r="422" spans="1:11">
      <c r="A422" s="135"/>
      <c r="B422" s="15"/>
      <c r="C422" s="15"/>
      <c r="D422" s="15"/>
      <c r="E422" s="15"/>
      <c r="F422" s="15"/>
      <c r="G422" s="15"/>
      <c r="H422" s="15"/>
      <c r="I422" s="15"/>
      <c r="J422" s="15"/>
      <c r="K422" s="15"/>
    </row>
    <row r="423" spans="1:11">
      <c r="A423" s="135"/>
      <c r="B423" s="15"/>
      <c r="C423" s="15"/>
      <c r="D423" s="15"/>
      <c r="E423" s="15"/>
      <c r="F423" s="15"/>
      <c r="G423" s="15"/>
      <c r="H423" s="15"/>
      <c r="I423" s="15"/>
      <c r="J423" s="15"/>
      <c r="K423" s="15"/>
    </row>
    <row r="424" spans="1:11">
      <c r="A424" s="135"/>
      <c r="B424" s="15"/>
      <c r="C424" s="15"/>
      <c r="D424" s="15"/>
      <c r="E424" s="15"/>
      <c r="F424" s="15"/>
      <c r="G424" s="15"/>
      <c r="H424" s="15"/>
      <c r="I424" s="15"/>
      <c r="J424" s="15"/>
      <c r="K424" s="15"/>
    </row>
    <row r="425" spans="1:11">
      <c r="A425" s="135"/>
      <c r="B425" s="15"/>
      <c r="C425" s="15"/>
      <c r="D425" s="15"/>
      <c r="E425" s="15"/>
      <c r="F425" s="15"/>
      <c r="G425" s="15"/>
      <c r="H425" s="15"/>
      <c r="I425" s="15"/>
      <c r="J425" s="15"/>
      <c r="K425" s="15"/>
    </row>
    <row r="426" spans="1:11">
      <c r="A426" s="135"/>
      <c r="B426" s="15"/>
      <c r="C426" s="15"/>
      <c r="D426" s="15"/>
      <c r="E426" s="15"/>
      <c r="F426" s="15"/>
      <c r="G426" s="15"/>
      <c r="H426" s="15"/>
      <c r="I426" s="15"/>
      <c r="J426" s="15"/>
      <c r="K426" s="15"/>
    </row>
    <row r="427" spans="1:11">
      <c r="A427" s="135"/>
      <c r="B427" s="15"/>
      <c r="C427" s="15"/>
      <c r="D427" s="15"/>
      <c r="E427" s="15"/>
      <c r="F427" s="15"/>
      <c r="G427" s="15"/>
      <c r="H427" s="15"/>
      <c r="I427" s="15"/>
      <c r="J427" s="15"/>
      <c r="K427" s="15"/>
    </row>
    <row r="428" spans="1:11">
      <c r="A428" s="135"/>
      <c r="B428" s="15"/>
      <c r="C428" s="15"/>
      <c r="D428" s="15"/>
      <c r="E428" s="15"/>
      <c r="F428" s="15"/>
      <c r="G428" s="15"/>
      <c r="H428" s="15"/>
      <c r="I428" s="15"/>
      <c r="J428" s="15"/>
      <c r="K428" s="15"/>
    </row>
    <row r="429" spans="1:11">
      <c r="A429" s="135"/>
      <c r="B429" s="15"/>
      <c r="C429" s="15"/>
      <c r="D429" s="15"/>
      <c r="E429" s="15"/>
      <c r="F429" s="15"/>
      <c r="G429" s="15"/>
      <c r="H429" s="15"/>
      <c r="I429" s="15"/>
      <c r="J429" s="15"/>
      <c r="K429" s="15"/>
    </row>
    <row r="430" spans="1:11">
      <c r="A430" s="135"/>
      <c r="B430" s="15"/>
      <c r="C430" s="15"/>
      <c r="D430" s="15"/>
      <c r="E430" s="15"/>
      <c r="F430" s="15"/>
      <c r="G430" s="15"/>
      <c r="H430" s="15"/>
      <c r="I430" s="15"/>
      <c r="J430" s="15"/>
      <c r="K430" s="15"/>
    </row>
    <row r="431" spans="1:11">
      <c r="A431" s="135"/>
      <c r="B431" s="15"/>
      <c r="C431" s="15"/>
      <c r="D431" s="15"/>
      <c r="E431" s="15"/>
      <c r="F431" s="15"/>
      <c r="G431" s="15"/>
      <c r="H431" s="15"/>
      <c r="I431" s="15"/>
      <c r="J431" s="15"/>
      <c r="K431" s="15"/>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25" defaultRowHeight="18.75"/>
  <cols>
    <col min="1" max="1" width="5.125" style="138" customWidth="1"/>
    <col min="2" max="2" width="32.375" style="42" customWidth="1"/>
    <col min="3" max="3" width="13.375" style="45" customWidth="1"/>
    <col min="4" max="4" width="13.75" style="45" customWidth="1"/>
    <col min="5" max="5" width="16.125" style="45" customWidth="1"/>
    <col min="6" max="6" width="15.75" style="3" customWidth="1"/>
    <col min="7" max="7" width="11.75" style="3" customWidth="1"/>
    <col min="8" max="8" width="14.75" style="3" customWidth="1"/>
    <col min="9" max="10" width="15.375" style="3" customWidth="1"/>
    <col min="11" max="11" width="18.25" style="15" customWidth="1"/>
    <col min="12" max="12" width="14.75" style="15" customWidth="1"/>
    <col min="13" max="15" width="15.375" style="15" customWidth="1"/>
    <col min="16" max="17" width="13.75" style="15" customWidth="1"/>
    <col min="18" max="19" width="15.25" style="15" customWidth="1"/>
    <col min="20" max="16384" width="9.125" style="15"/>
  </cols>
  <sheetData>
    <row r="1" spans="1:16" ht="28.9" customHeight="1">
      <c r="A1" s="721" t="s">
        <v>269</v>
      </c>
      <c r="B1" s="721"/>
      <c r="C1" s="721"/>
      <c r="D1" s="721"/>
      <c r="E1" s="721"/>
      <c r="F1" s="721"/>
      <c r="G1" s="721"/>
      <c r="H1" s="721"/>
      <c r="I1" s="191"/>
      <c r="J1" s="832" t="s">
        <v>0</v>
      </c>
      <c r="K1" s="832"/>
      <c r="L1" s="832"/>
      <c r="M1" s="832"/>
      <c r="N1" s="832"/>
      <c r="O1" s="832"/>
      <c r="P1" s="140"/>
    </row>
    <row r="2" spans="1:16" ht="30" customHeight="1">
      <c r="A2" s="822" t="s">
        <v>1</v>
      </c>
      <c r="B2" s="822"/>
      <c r="C2" s="822"/>
      <c r="D2" s="822"/>
      <c r="E2" s="822"/>
      <c r="F2" s="822"/>
      <c r="G2" s="822"/>
      <c r="H2" s="822"/>
      <c r="I2" s="192"/>
      <c r="J2" s="833" t="s">
        <v>2</v>
      </c>
      <c r="K2" s="833"/>
      <c r="L2" s="833"/>
      <c r="M2" s="833"/>
      <c r="N2" s="833"/>
      <c r="O2" s="833"/>
      <c r="P2" s="143"/>
    </row>
    <row r="3" spans="1:16" s="16" customFormat="1" ht="42" customHeight="1">
      <c r="A3" s="784" t="s">
        <v>156</v>
      </c>
      <c r="B3" s="784"/>
      <c r="C3" s="784"/>
      <c r="D3" s="784"/>
      <c r="E3" s="784"/>
      <c r="F3" s="784"/>
      <c r="G3" s="784"/>
      <c r="H3" s="784"/>
      <c r="I3" s="784"/>
      <c r="J3" s="784"/>
      <c r="K3" s="784"/>
      <c r="L3" s="784"/>
      <c r="M3" s="784"/>
      <c r="N3" s="784"/>
      <c r="O3" s="784"/>
    </row>
    <row r="4" spans="1:16" s="16" customFormat="1" ht="32.25" customHeight="1">
      <c r="A4" s="839" t="s">
        <v>195</v>
      </c>
      <c r="B4" s="839"/>
      <c r="C4" s="839"/>
      <c r="D4" s="839"/>
      <c r="E4" s="839"/>
      <c r="F4" s="839"/>
      <c r="G4" s="839"/>
      <c r="H4" s="839"/>
      <c r="I4" s="839"/>
      <c r="J4" s="839"/>
      <c r="K4" s="839"/>
      <c r="L4" s="839"/>
      <c r="M4" s="839"/>
      <c r="N4" s="839"/>
      <c r="O4" s="839"/>
    </row>
    <row r="5" spans="1:16" ht="45.75" customHeight="1">
      <c r="A5" s="721" t="s">
        <v>270</v>
      </c>
      <c r="B5" s="721"/>
      <c r="C5" s="721"/>
      <c r="D5" s="721"/>
      <c r="E5" s="721"/>
      <c r="F5" s="721"/>
      <c r="G5" s="721"/>
      <c r="H5" s="721"/>
      <c r="I5" s="721"/>
      <c r="J5" s="721"/>
      <c r="K5" s="721"/>
      <c r="L5" s="721"/>
      <c r="M5" s="721"/>
      <c r="N5" s="721"/>
      <c r="O5" s="721"/>
    </row>
    <row r="6" spans="1:16" s="17" customFormat="1" ht="35.65" customHeight="1">
      <c r="A6" s="837" t="s">
        <v>3</v>
      </c>
      <c r="B6" s="837"/>
      <c r="C6" s="837"/>
      <c r="D6" s="837"/>
      <c r="E6" s="837"/>
      <c r="F6" s="837"/>
      <c r="G6" s="837"/>
      <c r="H6" s="837"/>
      <c r="I6" s="837"/>
      <c r="J6" s="837"/>
      <c r="K6" s="837"/>
      <c r="L6" s="837"/>
      <c r="M6" s="837"/>
      <c r="N6" s="837"/>
      <c r="O6" s="837"/>
    </row>
    <row r="7" spans="1:16" s="19" customFormat="1" ht="58.5" customHeight="1">
      <c r="A7" s="838" t="s">
        <v>22</v>
      </c>
      <c r="B7" s="705" t="s">
        <v>23</v>
      </c>
      <c r="C7" s="705" t="s">
        <v>24</v>
      </c>
      <c r="D7" s="705" t="s">
        <v>26</v>
      </c>
      <c r="E7" s="711" t="s">
        <v>27</v>
      </c>
      <c r="F7" s="712"/>
      <c r="G7" s="713"/>
      <c r="H7" s="763" t="s">
        <v>271</v>
      </c>
      <c r="I7" s="763"/>
      <c r="J7" s="764"/>
      <c r="K7" s="722" t="s">
        <v>272</v>
      </c>
      <c r="L7" s="762" t="s">
        <v>273</v>
      </c>
      <c r="M7" s="763"/>
      <c r="N7" s="764"/>
      <c r="O7" s="705" t="s">
        <v>7</v>
      </c>
    </row>
    <row r="8" spans="1:16" s="19" customFormat="1" ht="36" customHeight="1">
      <c r="A8" s="838"/>
      <c r="B8" s="705"/>
      <c r="C8" s="705"/>
      <c r="D8" s="705"/>
      <c r="E8" s="703" t="s">
        <v>212</v>
      </c>
      <c r="F8" s="703" t="s">
        <v>30</v>
      </c>
      <c r="G8" s="703"/>
      <c r="H8" s="705" t="s">
        <v>9</v>
      </c>
      <c r="I8" s="705" t="s">
        <v>14</v>
      </c>
      <c r="J8" s="705"/>
      <c r="K8" s="723"/>
      <c r="L8" s="705" t="s">
        <v>9</v>
      </c>
      <c r="M8" s="762" t="s">
        <v>14</v>
      </c>
      <c r="N8" s="763"/>
      <c r="O8" s="705"/>
    </row>
    <row r="9" spans="1:16" s="19" customFormat="1" ht="36" customHeight="1">
      <c r="A9" s="838"/>
      <c r="B9" s="705"/>
      <c r="C9" s="705"/>
      <c r="D9" s="705"/>
      <c r="E9" s="703"/>
      <c r="F9" s="703" t="s">
        <v>213</v>
      </c>
      <c r="G9" s="707" t="s">
        <v>274</v>
      </c>
      <c r="H9" s="705"/>
      <c r="I9" s="705" t="s">
        <v>196</v>
      </c>
      <c r="J9" s="705" t="s">
        <v>197</v>
      </c>
      <c r="K9" s="723"/>
      <c r="L9" s="705"/>
      <c r="M9" s="705" t="s">
        <v>196</v>
      </c>
      <c r="N9" s="762" t="s">
        <v>197</v>
      </c>
      <c r="O9" s="705"/>
    </row>
    <row r="10" spans="1:16" s="19" customFormat="1" ht="44.25" customHeight="1">
      <c r="A10" s="838"/>
      <c r="B10" s="705"/>
      <c r="C10" s="705"/>
      <c r="D10" s="705"/>
      <c r="E10" s="703"/>
      <c r="F10" s="835"/>
      <c r="G10" s="717"/>
      <c r="H10" s="705"/>
      <c r="I10" s="705"/>
      <c r="J10" s="705"/>
      <c r="K10" s="724"/>
      <c r="L10" s="705"/>
      <c r="M10" s="705"/>
      <c r="N10" s="762"/>
      <c r="O10" s="705"/>
    </row>
    <row r="11" spans="1:16" s="21" customFormat="1" ht="26.25" customHeight="1">
      <c r="A11" s="195">
        <v>1</v>
      </c>
      <c r="B11" s="20">
        <v>2</v>
      </c>
      <c r="C11" s="195">
        <v>3</v>
      </c>
      <c r="D11" s="20">
        <v>4</v>
      </c>
      <c r="E11" s="195">
        <v>5</v>
      </c>
      <c r="F11" s="20">
        <v>6</v>
      </c>
      <c r="G11" s="195">
        <v>7</v>
      </c>
      <c r="H11" s="20">
        <v>8</v>
      </c>
      <c r="I11" s="195">
        <v>9</v>
      </c>
      <c r="J11" s="20">
        <v>10</v>
      </c>
      <c r="K11" s="195">
        <v>11</v>
      </c>
      <c r="L11" s="20">
        <v>12</v>
      </c>
      <c r="M11" s="195">
        <v>13</v>
      </c>
      <c r="N11" s="20">
        <v>14</v>
      </c>
      <c r="O11" s="195">
        <v>15</v>
      </c>
    </row>
    <row r="12" spans="1:16" s="21" customFormat="1" ht="34.5" customHeight="1">
      <c r="A12" s="195"/>
      <c r="B12" s="22" t="s">
        <v>13</v>
      </c>
      <c r="C12" s="195"/>
      <c r="D12" s="20"/>
      <c r="E12" s="195"/>
      <c r="F12" s="20"/>
      <c r="G12" s="195"/>
      <c r="H12" s="195"/>
      <c r="I12" s="195"/>
      <c r="J12" s="195"/>
      <c r="K12" s="195"/>
      <c r="L12" s="195"/>
      <c r="M12" s="195"/>
      <c r="N12" s="195"/>
      <c r="O12" s="195"/>
    </row>
    <row r="13" spans="1:16" s="21" customFormat="1" ht="36" customHeight="1">
      <c r="A13" s="23" t="s">
        <v>32</v>
      </c>
      <c r="B13" s="24" t="s">
        <v>216</v>
      </c>
      <c r="C13" s="20"/>
      <c r="D13" s="20"/>
      <c r="E13" s="20"/>
      <c r="F13" s="20"/>
      <c r="G13" s="20"/>
      <c r="H13" s="20"/>
      <c r="I13" s="20"/>
      <c r="J13" s="20"/>
      <c r="K13" s="194"/>
      <c r="L13" s="194"/>
      <c r="M13" s="194"/>
      <c r="N13" s="194"/>
      <c r="O13" s="194"/>
    </row>
    <row r="14" spans="1:16" s="21" customFormat="1" ht="29.25" customHeight="1">
      <c r="A14" s="23" t="s">
        <v>37</v>
      </c>
      <c r="B14" s="24" t="s">
        <v>169</v>
      </c>
      <c r="C14" s="20"/>
      <c r="D14" s="20"/>
      <c r="E14" s="20"/>
      <c r="F14" s="20"/>
      <c r="G14" s="20"/>
      <c r="H14" s="20"/>
      <c r="I14" s="20"/>
      <c r="J14" s="20"/>
      <c r="K14" s="194"/>
      <c r="L14" s="194"/>
      <c r="M14" s="194"/>
      <c r="N14" s="194"/>
      <c r="O14" s="194"/>
    </row>
    <row r="15" spans="1:16" s="21" customFormat="1" ht="29.25" customHeight="1">
      <c r="A15" s="31" t="s">
        <v>33</v>
      </c>
      <c r="B15" s="32" t="s">
        <v>38</v>
      </c>
      <c r="C15" s="20"/>
      <c r="D15" s="20"/>
      <c r="E15" s="20"/>
      <c r="F15" s="20"/>
      <c r="G15" s="20"/>
      <c r="H15" s="20"/>
      <c r="I15" s="20"/>
      <c r="J15" s="20"/>
      <c r="K15" s="194"/>
      <c r="L15" s="194"/>
      <c r="M15" s="194"/>
      <c r="N15" s="194"/>
      <c r="O15" s="194"/>
    </row>
    <row r="16" spans="1:16" s="21" customFormat="1" ht="29.25" customHeight="1">
      <c r="A16" s="31" t="s">
        <v>40</v>
      </c>
      <c r="B16" s="33" t="s">
        <v>41</v>
      </c>
      <c r="C16" s="20"/>
      <c r="D16" s="20"/>
      <c r="E16" s="20"/>
      <c r="F16" s="20"/>
      <c r="G16" s="20"/>
      <c r="H16" s="20"/>
      <c r="I16" s="20"/>
      <c r="J16" s="20"/>
      <c r="K16" s="194"/>
      <c r="L16" s="194"/>
      <c r="M16" s="194"/>
      <c r="N16" s="194"/>
      <c r="O16" s="194"/>
    </row>
    <row r="17" spans="1:15" s="21" customFormat="1" ht="29.25" customHeight="1">
      <c r="A17" s="23" t="s">
        <v>39</v>
      </c>
      <c r="B17" s="24" t="s">
        <v>170</v>
      </c>
      <c r="C17" s="20"/>
      <c r="D17" s="20"/>
      <c r="E17" s="20"/>
      <c r="F17" s="20"/>
      <c r="G17" s="20"/>
      <c r="H17" s="20"/>
      <c r="I17" s="20"/>
      <c r="J17" s="20"/>
      <c r="K17" s="194"/>
      <c r="L17" s="194"/>
      <c r="M17" s="194"/>
      <c r="N17" s="194"/>
      <c r="O17" s="194"/>
    </row>
    <row r="18" spans="1:15" s="21" customFormat="1" ht="61.5" customHeight="1">
      <c r="A18" s="23" t="s">
        <v>198</v>
      </c>
      <c r="B18" s="28" t="s">
        <v>199</v>
      </c>
      <c r="C18" s="20"/>
      <c r="D18" s="20"/>
      <c r="E18" s="20"/>
      <c r="F18" s="20"/>
      <c r="G18" s="20"/>
      <c r="H18" s="20"/>
      <c r="I18" s="20"/>
      <c r="J18" s="20"/>
      <c r="K18" s="194"/>
      <c r="L18" s="194"/>
      <c r="M18" s="194"/>
      <c r="N18" s="194"/>
      <c r="O18" s="194"/>
    </row>
    <row r="19" spans="1:15" s="21" customFormat="1" ht="32.25" customHeight="1">
      <c r="A19" s="31" t="s">
        <v>33</v>
      </c>
      <c r="B19" s="32" t="s">
        <v>38</v>
      </c>
      <c r="C19" s="20"/>
      <c r="D19" s="20"/>
      <c r="E19" s="20"/>
      <c r="F19" s="20"/>
      <c r="G19" s="20"/>
      <c r="H19" s="20"/>
      <c r="I19" s="20"/>
      <c r="J19" s="20"/>
      <c r="K19" s="194"/>
      <c r="L19" s="194"/>
      <c r="M19" s="194"/>
      <c r="N19" s="194"/>
      <c r="O19" s="194"/>
    </row>
    <row r="20" spans="1:15" s="21" customFormat="1" ht="32.25" customHeight="1">
      <c r="A20" s="31" t="s">
        <v>40</v>
      </c>
      <c r="B20" s="33" t="s">
        <v>41</v>
      </c>
      <c r="C20" s="20"/>
      <c r="D20" s="20"/>
      <c r="E20" s="20"/>
      <c r="F20" s="20"/>
      <c r="G20" s="20"/>
      <c r="H20" s="20"/>
      <c r="I20" s="20"/>
      <c r="J20" s="20"/>
      <c r="K20" s="194"/>
      <c r="L20" s="194"/>
      <c r="M20" s="194"/>
      <c r="N20" s="194"/>
      <c r="O20" s="194"/>
    </row>
    <row r="21" spans="1:15" ht="37.5">
      <c r="A21" s="23" t="s">
        <v>200</v>
      </c>
      <c r="B21" s="28" t="s">
        <v>201</v>
      </c>
      <c r="C21" s="35"/>
      <c r="D21" s="35"/>
      <c r="E21" s="35"/>
      <c r="F21" s="36"/>
      <c r="G21" s="36"/>
      <c r="H21" s="36"/>
      <c r="I21" s="36"/>
      <c r="J21" s="36"/>
      <c r="K21" s="49"/>
      <c r="L21" s="49"/>
      <c r="M21" s="49"/>
      <c r="N21" s="49"/>
      <c r="O21" s="49"/>
    </row>
    <row r="22" spans="1:15" s="27" customFormat="1" ht="36.75" customHeight="1">
      <c r="A22" s="31" t="s">
        <v>33</v>
      </c>
      <c r="B22" s="32" t="s">
        <v>38</v>
      </c>
      <c r="C22" s="25"/>
      <c r="D22" s="25"/>
      <c r="E22" s="25"/>
      <c r="F22" s="26"/>
      <c r="G22" s="26"/>
      <c r="H22" s="26"/>
      <c r="I22" s="26"/>
      <c r="J22" s="26"/>
      <c r="K22" s="196"/>
      <c r="L22" s="196"/>
      <c r="M22" s="196"/>
      <c r="N22" s="196"/>
      <c r="O22" s="196"/>
    </row>
    <row r="23" spans="1:15" ht="36.75" customHeight="1">
      <c r="A23" s="31" t="s">
        <v>40</v>
      </c>
      <c r="B23" s="33" t="s">
        <v>41</v>
      </c>
      <c r="C23" s="35"/>
      <c r="D23" s="35"/>
      <c r="E23" s="35"/>
      <c r="F23" s="36"/>
      <c r="G23" s="36"/>
      <c r="H23" s="36"/>
      <c r="I23" s="36"/>
      <c r="J23" s="36"/>
      <c r="K23" s="49"/>
      <c r="L23" s="49"/>
      <c r="M23" s="49"/>
      <c r="N23" s="49"/>
      <c r="O23" s="49"/>
    </row>
    <row r="24" spans="1:15" ht="37.5">
      <c r="A24" s="23" t="s">
        <v>202</v>
      </c>
      <c r="B24" s="28" t="s">
        <v>217</v>
      </c>
      <c r="C24" s="35"/>
      <c r="D24" s="35"/>
      <c r="E24" s="35"/>
      <c r="F24" s="36"/>
      <c r="G24" s="36"/>
      <c r="H24" s="36"/>
      <c r="I24" s="36"/>
      <c r="J24" s="36"/>
      <c r="K24" s="49"/>
      <c r="L24" s="49"/>
      <c r="M24" s="49"/>
      <c r="N24" s="49"/>
      <c r="O24" s="49"/>
    </row>
    <row r="25" spans="1:15" s="27" customFormat="1" ht="32.25" customHeight="1">
      <c r="A25" s="31" t="s">
        <v>33</v>
      </c>
      <c r="B25" s="32" t="s">
        <v>38</v>
      </c>
      <c r="C25" s="25"/>
      <c r="D25" s="25"/>
      <c r="E25" s="25"/>
      <c r="F25" s="26"/>
      <c r="G25" s="26"/>
      <c r="H25" s="26"/>
      <c r="I25" s="26"/>
      <c r="J25" s="26"/>
      <c r="K25" s="196"/>
      <c r="L25" s="196"/>
      <c r="M25" s="196"/>
      <c r="N25" s="196"/>
      <c r="O25" s="196"/>
    </row>
    <row r="26" spans="1:15" ht="32.25" customHeight="1">
      <c r="A26" s="31"/>
      <c r="B26" s="33" t="s">
        <v>218</v>
      </c>
      <c r="C26" s="35"/>
      <c r="D26" s="35"/>
      <c r="E26" s="35"/>
      <c r="F26" s="36"/>
      <c r="G26" s="36"/>
      <c r="H26" s="36"/>
      <c r="I26" s="36"/>
      <c r="J26" s="36"/>
      <c r="K26" s="49"/>
      <c r="L26" s="49"/>
      <c r="M26" s="49"/>
      <c r="N26" s="49"/>
      <c r="O26" s="49"/>
    </row>
    <row r="27" spans="1:15" ht="47.25" customHeight="1">
      <c r="A27" s="23" t="s">
        <v>203</v>
      </c>
      <c r="B27" s="28" t="s">
        <v>204</v>
      </c>
      <c r="C27" s="35"/>
      <c r="D27" s="35"/>
      <c r="E27" s="35"/>
      <c r="F27" s="36"/>
      <c r="G27" s="36"/>
      <c r="H27" s="36"/>
      <c r="I27" s="36"/>
      <c r="J27" s="36"/>
      <c r="K27" s="49"/>
      <c r="L27" s="49"/>
      <c r="M27" s="49"/>
      <c r="N27" s="49"/>
      <c r="O27" s="49"/>
    </row>
    <row r="28" spans="1:15" ht="39" customHeight="1">
      <c r="A28" s="31" t="s">
        <v>33</v>
      </c>
      <c r="B28" s="32" t="s">
        <v>38</v>
      </c>
      <c r="C28" s="35"/>
      <c r="D28" s="35"/>
      <c r="E28" s="35"/>
      <c r="F28" s="36"/>
      <c r="G28" s="36"/>
      <c r="H28" s="36"/>
      <c r="I28" s="36"/>
      <c r="J28" s="36"/>
      <c r="K28" s="49"/>
      <c r="L28" s="49"/>
      <c r="M28" s="49"/>
      <c r="N28" s="49"/>
      <c r="O28" s="49"/>
    </row>
    <row r="29" spans="1:15" ht="33.75" customHeight="1">
      <c r="A29" s="31"/>
      <c r="B29" s="32" t="s">
        <v>219</v>
      </c>
      <c r="C29" s="35"/>
      <c r="D29" s="35"/>
      <c r="E29" s="35"/>
      <c r="F29" s="36"/>
      <c r="G29" s="36"/>
      <c r="H29" s="36"/>
      <c r="I29" s="36"/>
      <c r="J29" s="36"/>
      <c r="K29" s="49"/>
      <c r="L29" s="49"/>
      <c r="M29" s="49"/>
      <c r="N29" s="49"/>
      <c r="O29" s="49"/>
    </row>
    <row r="30" spans="1:15" ht="56.25">
      <c r="A30" s="23" t="s">
        <v>205</v>
      </c>
      <c r="B30" s="28" t="s">
        <v>206</v>
      </c>
      <c r="C30" s="35"/>
      <c r="D30" s="35"/>
      <c r="E30" s="35"/>
      <c r="F30" s="36"/>
      <c r="G30" s="36"/>
      <c r="H30" s="36"/>
      <c r="I30" s="36"/>
      <c r="J30" s="36"/>
      <c r="K30" s="49"/>
      <c r="L30" s="49"/>
      <c r="M30" s="49"/>
      <c r="N30" s="49"/>
      <c r="O30" s="49"/>
    </row>
    <row r="31" spans="1:15" s="27" customFormat="1" ht="53.25" customHeight="1">
      <c r="A31" s="31" t="s">
        <v>33</v>
      </c>
      <c r="B31" s="32" t="s">
        <v>38</v>
      </c>
      <c r="C31" s="25"/>
      <c r="D31" s="25"/>
      <c r="E31" s="25"/>
      <c r="F31" s="26"/>
      <c r="G31" s="26"/>
      <c r="H31" s="26"/>
      <c r="I31" s="26"/>
      <c r="J31" s="26"/>
      <c r="K31" s="196"/>
      <c r="L31" s="196"/>
      <c r="M31" s="196"/>
      <c r="N31" s="196"/>
      <c r="O31" s="196"/>
    </row>
    <row r="32" spans="1:15" ht="37.5" customHeight="1">
      <c r="A32" s="31"/>
      <c r="B32" s="32" t="s">
        <v>219</v>
      </c>
      <c r="C32" s="35"/>
      <c r="D32" s="35"/>
      <c r="E32" s="35"/>
      <c r="F32" s="36"/>
      <c r="G32" s="36"/>
      <c r="H32" s="36"/>
      <c r="I32" s="36"/>
      <c r="J32" s="36"/>
      <c r="K32" s="49"/>
      <c r="L32" s="49"/>
      <c r="M32" s="49"/>
      <c r="N32" s="49"/>
      <c r="O32" s="49"/>
    </row>
    <row r="33" spans="1:15" ht="39" customHeight="1">
      <c r="A33" s="23" t="s">
        <v>48</v>
      </c>
      <c r="B33" s="24" t="s">
        <v>220</v>
      </c>
      <c r="C33" s="35"/>
      <c r="D33" s="35"/>
      <c r="E33" s="35"/>
      <c r="F33" s="36"/>
      <c r="G33" s="36"/>
      <c r="H33" s="36"/>
      <c r="I33" s="36"/>
      <c r="J33" s="36"/>
      <c r="K33" s="49"/>
      <c r="L33" s="49"/>
      <c r="M33" s="49"/>
      <c r="N33" s="49"/>
      <c r="O33" s="49"/>
    </row>
    <row r="34" spans="1:15" s="27" customFormat="1" ht="38.25" customHeight="1">
      <c r="A34" s="31"/>
      <c r="B34" s="28" t="s">
        <v>221</v>
      </c>
      <c r="C34" s="25"/>
      <c r="D34" s="25"/>
      <c r="E34" s="25"/>
      <c r="F34" s="26"/>
      <c r="G34" s="26"/>
      <c r="H34" s="26"/>
      <c r="I34" s="26"/>
      <c r="J34" s="26"/>
      <c r="K34" s="196"/>
      <c r="L34" s="196"/>
      <c r="M34" s="196"/>
      <c r="N34" s="196"/>
      <c r="O34" s="196"/>
    </row>
    <row r="35" spans="1:15" ht="30" customHeight="1">
      <c r="A35" s="132"/>
      <c r="B35" s="174"/>
      <c r="C35" s="39"/>
      <c r="D35" s="39"/>
      <c r="E35" s="39"/>
      <c r="F35" s="40"/>
      <c r="G35" s="40"/>
      <c r="H35" s="40"/>
      <c r="I35" s="40"/>
      <c r="J35" s="40"/>
    </row>
    <row r="36" spans="1:15" ht="30" customHeight="1">
      <c r="A36" s="132"/>
      <c r="B36" s="174" t="s">
        <v>19</v>
      </c>
      <c r="C36" s="39"/>
      <c r="D36" s="39"/>
      <c r="E36" s="39"/>
      <c r="F36" s="40"/>
      <c r="G36" s="40"/>
      <c r="H36" s="40"/>
      <c r="I36" s="40"/>
      <c r="J36" s="40"/>
    </row>
    <row r="37" spans="1:15" ht="30" customHeight="1">
      <c r="A37" s="132"/>
      <c r="B37" s="175" t="s">
        <v>275</v>
      </c>
      <c r="C37" s="39"/>
      <c r="D37" s="39"/>
      <c r="E37" s="39"/>
      <c r="F37" s="40"/>
      <c r="G37" s="40"/>
      <c r="H37" s="40"/>
      <c r="I37" s="40"/>
      <c r="J37" s="40"/>
    </row>
    <row r="38" spans="1:15" ht="30" customHeight="1">
      <c r="A38" s="132"/>
      <c r="B38" s="175" t="s">
        <v>276</v>
      </c>
      <c r="C38" s="39"/>
      <c r="D38" s="39"/>
      <c r="E38" s="39"/>
      <c r="F38" s="40"/>
      <c r="G38" s="40"/>
      <c r="H38" s="40"/>
      <c r="I38" s="40"/>
      <c r="J38" s="40"/>
    </row>
    <row r="39" spans="1:15" ht="30" customHeight="1">
      <c r="A39" s="132"/>
      <c r="B39" s="38"/>
      <c r="C39" s="39"/>
      <c r="D39" s="39"/>
      <c r="E39" s="39"/>
      <c r="F39" s="40"/>
      <c r="G39" s="40"/>
      <c r="H39" s="40"/>
      <c r="I39" s="40"/>
      <c r="J39" s="40"/>
    </row>
    <row r="40" spans="1:15" ht="30" customHeight="1">
      <c r="A40" s="132"/>
      <c r="B40" s="38"/>
      <c r="C40" s="39"/>
      <c r="D40" s="39"/>
      <c r="E40" s="39"/>
      <c r="F40" s="40"/>
      <c r="G40" s="40"/>
      <c r="H40" s="40"/>
      <c r="I40" s="40"/>
      <c r="J40" s="40"/>
    </row>
    <row r="41" spans="1:15" ht="30" customHeight="1">
      <c r="A41" s="132"/>
      <c r="B41" s="38"/>
      <c r="C41" s="39"/>
      <c r="D41" s="39"/>
      <c r="E41" s="39"/>
      <c r="F41" s="40"/>
      <c r="G41" s="40"/>
      <c r="H41" s="40"/>
      <c r="I41" s="40"/>
      <c r="J41" s="40"/>
    </row>
    <row r="42" spans="1:15" ht="30" customHeight="1">
      <c r="A42" s="132"/>
      <c r="B42" s="38"/>
      <c r="C42" s="39"/>
      <c r="D42" s="39"/>
      <c r="E42" s="39"/>
      <c r="F42" s="40"/>
      <c r="G42" s="40"/>
      <c r="H42" s="40"/>
      <c r="I42" s="40"/>
      <c r="J42" s="40"/>
    </row>
    <row r="43" spans="1:15" ht="30" customHeight="1">
      <c r="A43" s="132"/>
      <c r="B43" s="38"/>
      <c r="C43" s="39"/>
      <c r="D43" s="39"/>
      <c r="E43" s="39"/>
      <c r="F43" s="40"/>
      <c r="G43" s="40"/>
      <c r="H43" s="40"/>
      <c r="I43" s="40"/>
      <c r="J43" s="40"/>
    </row>
    <row r="44" spans="1:15" ht="30" customHeight="1">
      <c r="A44" s="132"/>
      <c r="B44" s="38"/>
      <c r="C44" s="39"/>
      <c r="D44" s="39"/>
      <c r="E44" s="39"/>
      <c r="F44" s="40"/>
      <c r="G44" s="40"/>
      <c r="H44" s="40"/>
      <c r="I44" s="40"/>
      <c r="J44" s="40"/>
    </row>
    <row r="45" spans="1:15" ht="30" customHeight="1">
      <c r="B45" s="815"/>
      <c r="C45" s="815"/>
      <c r="D45" s="815"/>
      <c r="E45" s="815"/>
      <c r="F45" s="815"/>
      <c r="G45" s="815"/>
      <c r="H45" s="139"/>
      <c r="I45" s="139"/>
      <c r="J45" s="139"/>
    </row>
    <row r="46" spans="1:15" ht="19.899999999999999" customHeight="1"/>
    <row r="47" spans="1:15" s="27" customFormat="1" ht="25.5" customHeight="1">
      <c r="A47" s="197"/>
      <c r="B47" s="62" t="s">
        <v>222</v>
      </c>
      <c r="C47" s="197"/>
      <c r="D47" s="197"/>
      <c r="E47" s="197"/>
      <c r="F47" s="61"/>
      <c r="G47" s="61"/>
    </row>
    <row r="48" spans="1:15" s="135" customFormat="1" ht="25.5" customHeight="1">
      <c r="A48" s="132"/>
      <c r="B48" s="198" t="s">
        <v>223</v>
      </c>
      <c r="C48" s="132"/>
      <c r="D48" s="132"/>
      <c r="E48" s="132"/>
      <c r="F48" s="199"/>
      <c r="G48" s="199"/>
    </row>
    <row r="49" spans="1:7" s="135" customFormat="1" ht="25.5" customHeight="1">
      <c r="A49" s="132"/>
      <c r="B49" s="137" t="s">
        <v>224</v>
      </c>
      <c r="C49" s="132"/>
      <c r="D49" s="132"/>
      <c r="E49" s="132"/>
      <c r="F49" s="199"/>
      <c r="G49" s="199"/>
    </row>
    <row r="50" spans="1:7" s="135" customFormat="1" ht="25.5" customHeight="1">
      <c r="A50" s="132"/>
      <c r="B50" s="137" t="s">
        <v>225</v>
      </c>
      <c r="C50" s="132"/>
      <c r="D50" s="132"/>
      <c r="E50" s="132"/>
      <c r="F50" s="199"/>
      <c r="G50" s="199"/>
    </row>
    <row r="51" spans="1:7" s="135" customFormat="1" ht="25.5" customHeight="1">
      <c r="A51" s="132"/>
      <c r="B51" s="137" t="s">
        <v>226</v>
      </c>
      <c r="C51" s="132"/>
      <c r="D51" s="132"/>
      <c r="E51" s="132"/>
      <c r="F51" s="199"/>
      <c r="G51" s="199"/>
    </row>
    <row r="52" spans="1:7" s="135" customFormat="1" ht="25.5" customHeight="1">
      <c r="A52" s="132"/>
      <c r="B52" s="137" t="s">
        <v>227</v>
      </c>
      <c r="C52" s="132"/>
      <c r="D52" s="132"/>
      <c r="E52" s="132"/>
      <c r="F52" s="199"/>
      <c r="G52" s="199"/>
    </row>
    <row r="53" spans="1:7" s="135" customFormat="1" ht="25.5" customHeight="1">
      <c r="A53" s="138"/>
      <c r="B53" s="135" t="s">
        <v>228</v>
      </c>
    </row>
    <row r="54" spans="1:7" s="135" customFormat="1" ht="25.5" customHeight="1">
      <c r="A54" s="138"/>
      <c r="B54" s="135" t="s">
        <v>229</v>
      </c>
      <c r="C54" s="138"/>
      <c r="D54" s="138"/>
      <c r="E54" s="138"/>
      <c r="F54" s="200"/>
      <c r="G54" s="200"/>
    </row>
    <row r="55" spans="1:7" s="135" customFormat="1" ht="25.5" customHeight="1">
      <c r="A55" s="138"/>
      <c r="B55" s="135" t="s">
        <v>230</v>
      </c>
      <c r="C55" s="138"/>
      <c r="D55" s="138"/>
      <c r="E55" s="138"/>
      <c r="F55" s="200"/>
      <c r="G55" s="200"/>
    </row>
    <row r="56" spans="1:7" s="135" customFormat="1" ht="25.5" customHeight="1">
      <c r="A56" s="138"/>
      <c r="B56" s="135" t="s">
        <v>231</v>
      </c>
      <c r="C56" s="138"/>
      <c r="D56" s="138"/>
      <c r="E56" s="138"/>
      <c r="F56" s="200"/>
      <c r="G56" s="200"/>
    </row>
    <row r="57" spans="1:7" s="135" customFormat="1" ht="25.5" customHeight="1">
      <c r="A57" s="138"/>
      <c r="B57" s="135" t="s">
        <v>232</v>
      </c>
      <c r="C57" s="138"/>
      <c r="D57" s="138"/>
      <c r="E57" s="138"/>
      <c r="F57" s="200"/>
      <c r="G57" s="200"/>
    </row>
    <row r="58" spans="1:7" s="135" customFormat="1" ht="25.5" customHeight="1">
      <c r="A58" s="138"/>
      <c r="B58" s="135" t="s">
        <v>233</v>
      </c>
      <c r="C58" s="138"/>
      <c r="D58" s="138"/>
      <c r="E58" s="138"/>
      <c r="F58" s="200"/>
      <c r="G58" s="200"/>
    </row>
    <row r="59" spans="1:7" s="135" customFormat="1" ht="25.5" customHeight="1">
      <c r="A59" s="138"/>
      <c r="B59" s="135" t="s">
        <v>234</v>
      </c>
      <c r="C59" s="138"/>
      <c r="D59" s="138"/>
      <c r="E59" s="138"/>
      <c r="F59" s="200"/>
      <c r="G59" s="200"/>
    </row>
    <row r="60" spans="1:7" s="135" customFormat="1" ht="25.5" customHeight="1">
      <c r="B60" s="135" t="s">
        <v>235</v>
      </c>
    </row>
    <row r="61" spans="1:7" s="135" customFormat="1" ht="25.5" customHeight="1">
      <c r="B61" s="135" t="s">
        <v>236</v>
      </c>
    </row>
    <row r="62" spans="1:7" s="135" customFormat="1" ht="25.5" customHeight="1">
      <c r="B62" s="135" t="s">
        <v>237</v>
      </c>
    </row>
    <row r="63" spans="1:7" s="135" customFormat="1" ht="25.5" customHeight="1">
      <c r="B63" s="135" t="s">
        <v>238</v>
      </c>
    </row>
    <row r="64" spans="1:7" s="135" customFormat="1" ht="25.5" customHeight="1">
      <c r="B64" s="135" t="s">
        <v>239</v>
      </c>
    </row>
    <row r="65" spans="1:7" s="135" customFormat="1" ht="25.5" customHeight="1">
      <c r="B65" s="135" t="s">
        <v>240</v>
      </c>
    </row>
    <row r="66" spans="1:7" s="135" customFormat="1" ht="25.5" customHeight="1">
      <c r="B66" s="135" t="s">
        <v>241</v>
      </c>
    </row>
    <row r="67" spans="1:7" s="135" customFormat="1" ht="25.5" customHeight="1">
      <c r="B67" s="135" t="s">
        <v>242</v>
      </c>
    </row>
    <row r="68" spans="1:7" s="135" customFormat="1" ht="25.5" customHeight="1">
      <c r="B68" s="135" t="s">
        <v>243</v>
      </c>
    </row>
    <row r="69" spans="1:7" s="135" customFormat="1" ht="25.5" customHeight="1">
      <c r="B69" s="135" t="s">
        <v>244</v>
      </c>
    </row>
    <row r="70" spans="1:7" s="135" customFormat="1" ht="25.5" customHeight="1">
      <c r="B70" s="135" t="s">
        <v>245</v>
      </c>
    </row>
    <row r="71" spans="1:7" s="135" customFormat="1" ht="25.5" customHeight="1">
      <c r="A71" s="138"/>
      <c r="B71" s="135" t="s">
        <v>246</v>
      </c>
      <c r="C71" s="138"/>
      <c r="D71" s="138"/>
      <c r="E71" s="138"/>
      <c r="F71" s="200"/>
      <c r="G71" s="200"/>
    </row>
    <row r="72" spans="1:7" s="135" customFormat="1" ht="25.5" customHeight="1">
      <c r="B72" s="135" t="s">
        <v>247</v>
      </c>
    </row>
    <row r="73" spans="1:7" s="135" customFormat="1" ht="25.5" customHeight="1">
      <c r="B73" s="135" t="s">
        <v>248</v>
      </c>
    </row>
    <row r="74" spans="1:7" s="135" customFormat="1" ht="25.5" customHeight="1">
      <c r="B74" s="135" t="s">
        <v>249</v>
      </c>
    </row>
    <row r="75" spans="1:7" s="135" customFormat="1" ht="25.5" customHeight="1">
      <c r="B75" s="135" t="s">
        <v>250</v>
      </c>
    </row>
    <row r="76" spans="1:7" s="135" customFormat="1" ht="25.5" customHeight="1">
      <c r="B76" s="135" t="s">
        <v>251</v>
      </c>
    </row>
    <row r="77" spans="1:7" s="135" customFormat="1" ht="25.5" customHeight="1">
      <c r="B77" s="135" t="s">
        <v>252</v>
      </c>
    </row>
    <row r="78" spans="1:7" s="135" customFormat="1" ht="25.5" customHeight="1">
      <c r="B78" s="135" t="s">
        <v>253</v>
      </c>
    </row>
    <row r="79" spans="1:7" s="135" customFormat="1" ht="25.5" customHeight="1">
      <c r="B79" s="135" t="s">
        <v>254</v>
      </c>
    </row>
    <row r="80" spans="1:7" s="135" customFormat="1" ht="25.5" customHeight="1">
      <c r="B80" s="135" t="s">
        <v>255</v>
      </c>
    </row>
    <row r="81" spans="2:2" s="135" customFormat="1" ht="25.5" customHeight="1">
      <c r="B81" s="135" t="s">
        <v>256</v>
      </c>
    </row>
    <row r="82" spans="2:2" s="135" customFormat="1" ht="25.5" customHeight="1">
      <c r="B82" s="135" t="s">
        <v>257</v>
      </c>
    </row>
    <row r="83" spans="2:2" s="135" customFormat="1" ht="25.5" customHeight="1"/>
    <row r="84" spans="2:2" s="135" customFormat="1" ht="25.5" customHeight="1"/>
    <row r="85" spans="2:2" s="135" customFormat="1" ht="25.5" customHeight="1">
      <c r="B85" s="135" t="s">
        <v>258</v>
      </c>
    </row>
    <row r="86" spans="2:2" s="135" customFormat="1" ht="25.5" customHeight="1">
      <c r="B86" s="135" t="s">
        <v>259</v>
      </c>
    </row>
    <row r="87" spans="2:2" s="135" customFormat="1" ht="25.5" customHeight="1">
      <c r="B87" s="135" t="s">
        <v>260</v>
      </c>
    </row>
    <row r="88" spans="2:2" s="135" customFormat="1" ht="25.5" customHeight="1">
      <c r="B88" s="135" t="s">
        <v>261</v>
      </c>
    </row>
    <row r="89" spans="2:2" s="135" customFormat="1" ht="25.5" customHeight="1">
      <c r="B89" s="135" t="s">
        <v>262</v>
      </c>
    </row>
    <row r="90" spans="2:2" s="135" customFormat="1" ht="25.5" customHeight="1">
      <c r="B90" s="135" t="s">
        <v>263</v>
      </c>
    </row>
    <row r="91" spans="2:2" s="135" customFormat="1" ht="25.5" customHeight="1">
      <c r="B91" s="135" t="s">
        <v>264</v>
      </c>
    </row>
    <row r="92" spans="2:2" s="135" customFormat="1" ht="25.5" customHeight="1">
      <c r="B92" s="135" t="s">
        <v>265</v>
      </c>
    </row>
    <row r="93" spans="2:2" s="135" customFormat="1" ht="25.5" customHeight="1">
      <c r="B93" s="135" t="s">
        <v>266</v>
      </c>
    </row>
    <row r="94" spans="2:2" s="135" customFormat="1" ht="25.5" customHeight="1">
      <c r="B94" s="135" t="s">
        <v>267</v>
      </c>
    </row>
    <row r="95" spans="2:2" s="135" customFormat="1" ht="25.5" customHeight="1">
      <c r="B95" s="135" t="s">
        <v>268</v>
      </c>
    </row>
    <row r="96" spans="2:2" ht="19.899999999999999" customHeight="1"/>
    <row r="97" spans="1:10" ht="19.899999999999999" customHeight="1"/>
    <row r="98" spans="1:10" ht="19.899999999999999" customHeight="1"/>
    <row r="99" spans="1:10" ht="19.899999999999999" customHeight="1">
      <c r="A99" s="135"/>
      <c r="B99" s="15"/>
      <c r="C99" s="15"/>
      <c r="D99" s="15"/>
      <c r="E99" s="15"/>
      <c r="F99" s="15"/>
      <c r="G99" s="15"/>
      <c r="H99" s="15"/>
      <c r="I99" s="15"/>
      <c r="J99" s="15"/>
    </row>
    <row r="100" spans="1:10" ht="19.899999999999999" customHeight="1">
      <c r="A100" s="135"/>
      <c r="B100" s="15"/>
      <c r="C100" s="15"/>
      <c r="D100" s="15"/>
      <c r="E100" s="15"/>
      <c r="F100" s="15"/>
      <c r="G100" s="15"/>
      <c r="H100" s="15"/>
      <c r="I100" s="15"/>
      <c r="J100" s="15"/>
    </row>
    <row r="101" spans="1:10" ht="19.899999999999999" customHeight="1">
      <c r="A101" s="135"/>
      <c r="B101" s="15"/>
      <c r="C101" s="15"/>
      <c r="D101" s="15"/>
      <c r="E101" s="15"/>
      <c r="F101" s="15"/>
      <c r="G101" s="15"/>
      <c r="H101" s="15"/>
      <c r="I101" s="15"/>
      <c r="J101" s="15"/>
    </row>
    <row r="102" spans="1:10" ht="19.899999999999999" customHeight="1">
      <c r="A102" s="135"/>
      <c r="B102" s="15"/>
      <c r="C102" s="15"/>
      <c r="D102" s="15"/>
      <c r="E102" s="15"/>
      <c r="F102" s="15"/>
      <c r="G102" s="15"/>
      <c r="H102" s="15"/>
      <c r="I102" s="15"/>
      <c r="J102" s="15"/>
    </row>
    <row r="103" spans="1:10" ht="19.899999999999999" customHeight="1">
      <c r="A103" s="135"/>
      <c r="B103" s="15"/>
      <c r="C103" s="15"/>
      <c r="D103" s="15"/>
      <c r="E103" s="15"/>
      <c r="F103" s="15"/>
      <c r="G103" s="15"/>
      <c r="H103" s="15"/>
      <c r="I103" s="15"/>
      <c r="J103" s="15"/>
    </row>
    <row r="104" spans="1:10" ht="19.899999999999999" customHeight="1">
      <c r="A104" s="135"/>
      <c r="B104" s="15"/>
      <c r="C104" s="15"/>
      <c r="D104" s="15"/>
      <c r="E104" s="15"/>
      <c r="F104" s="15"/>
      <c r="G104" s="15"/>
      <c r="H104" s="15"/>
      <c r="I104" s="15"/>
      <c r="J104" s="15"/>
    </row>
    <row r="105" spans="1:10" ht="19.899999999999999" customHeight="1">
      <c r="A105" s="135"/>
      <c r="B105" s="15"/>
      <c r="C105" s="15"/>
      <c r="D105" s="15"/>
      <c r="E105" s="15"/>
      <c r="F105" s="15"/>
      <c r="G105" s="15"/>
      <c r="H105" s="15"/>
      <c r="I105" s="15"/>
      <c r="J105" s="15"/>
    </row>
    <row r="106" spans="1:10" ht="19.899999999999999" customHeight="1">
      <c r="A106" s="135"/>
      <c r="B106" s="15"/>
      <c r="C106" s="15"/>
      <c r="D106" s="15"/>
      <c r="E106" s="15"/>
      <c r="F106" s="15"/>
      <c r="G106" s="15"/>
      <c r="H106" s="15"/>
      <c r="I106" s="15"/>
      <c r="J106" s="15"/>
    </row>
    <row r="107" spans="1:10" ht="19.899999999999999" customHeight="1">
      <c r="A107" s="135"/>
      <c r="B107" s="15"/>
      <c r="C107" s="15"/>
      <c r="D107" s="15"/>
      <c r="E107" s="15"/>
      <c r="F107" s="15"/>
      <c r="G107" s="15"/>
      <c r="H107" s="15"/>
      <c r="I107" s="15"/>
      <c r="J107" s="15"/>
    </row>
    <row r="108" spans="1:10" ht="19.899999999999999" customHeight="1">
      <c r="A108" s="135"/>
      <c r="B108" s="15"/>
      <c r="C108" s="15"/>
      <c r="D108" s="15"/>
      <c r="E108" s="15"/>
      <c r="F108" s="15"/>
      <c r="G108" s="15"/>
      <c r="H108" s="15"/>
      <c r="I108" s="15"/>
      <c r="J108" s="15"/>
    </row>
    <row r="109" spans="1:10">
      <c r="A109" s="135"/>
      <c r="B109" s="15"/>
      <c r="C109" s="15"/>
      <c r="D109" s="15"/>
      <c r="E109" s="15"/>
      <c r="F109" s="15"/>
      <c r="G109" s="15"/>
      <c r="H109" s="15"/>
      <c r="I109" s="15"/>
      <c r="J109" s="15"/>
    </row>
    <row r="110" spans="1:10">
      <c r="A110" s="135"/>
      <c r="B110" s="15"/>
      <c r="C110" s="15"/>
      <c r="D110" s="15"/>
      <c r="E110" s="15"/>
      <c r="F110" s="15"/>
      <c r="G110" s="15"/>
      <c r="H110" s="15"/>
      <c r="I110" s="15"/>
      <c r="J110" s="15"/>
    </row>
    <row r="111" spans="1:10">
      <c r="A111" s="135"/>
      <c r="B111" s="15"/>
      <c r="C111" s="15"/>
      <c r="D111" s="15"/>
      <c r="E111" s="15"/>
      <c r="F111" s="15"/>
      <c r="G111" s="15"/>
      <c r="H111" s="15"/>
      <c r="I111" s="15"/>
      <c r="J111" s="15"/>
    </row>
    <row r="112" spans="1:10">
      <c r="A112" s="135"/>
      <c r="B112" s="15"/>
      <c r="C112" s="15"/>
      <c r="D112" s="15"/>
      <c r="E112" s="15"/>
      <c r="F112" s="15"/>
      <c r="G112" s="15"/>
      <c r="H112" s="15"/>
      <c r="I112" s="15"/>
      <c r="J112" s="15"/>
    </row>
    <row r="113" spans="1:10">
      <c r="A113" s="135"/>
      <c r="B113" s="15"/>
      <c r="C113" s="15"/>
      <c r="D113" s="15"/>
      <c r="E113" s="15"/>
      <c r="F113" s="15"/>
      <c r="G113" s="15"/>
      <c r="H113" s="15"/>
      <c r="I113" s="15"/>
      <c r="J113" s="15"/>
    </row>
    <row r="114" spans="1:10">
      <c r="A114" s="135"/>
      <c r="B114" s="15"/>
      <c r="C114" s="15"/>
      <c r="D114" s="15"/>
      <c r="E114" s="15"/>
      <c r="F114" s="15"/>
      <c r="G114" s="15"/>
      <c r="H114" s="15"/>
      <c r="I114" s="15"/>
      <c r="J114" s="15"/>
    </row>
    <row r="115" spans="1:10">
      <c r="A115" s="135"/>
      <c r="B115" s="15"/>
      <c r="C115" s="15"/>
      <c r="D115" s="15"/>
      <c r="E115" s="15"/>
      <c r="F115" s="15"/>
      <c r="G115" s="15"/>
      <c r="H115" s="15"/>
      <c r="I115" s="15"/>
      <c r="J115" s="15"/>
    </row>
    <row r="116" spans="1:10">
      <c r="A116" s="135"/>
      <c r="B116" s="15"/>
      <c r="C116" s="15"/>
      <c r="D116" s="15"/>
      <c r="E116" s="15"/>
      <c r="F116" s="15"/>
      <c r="G116" s="15"/>
      <c r="H116" s="15"/>
      <c r="I116" s="15"/>
      <c r="J116" s="15"/>
    </row>
    <row r="117" spans="1:10">
      <c r="A117" s="135"/>
      <c r="B117" s="15"/>
      <c r="C117" s="15"/>
      <c r="D117" s="15"/>
      <c r="E117" s="15"/>
      <c r="F117" s="15"/>
      <c r="G117" s="15"/>
      <c r="H117" s="15"/>
      <c r="I117" s="15"/>
      <c r="J117" s="15"/>
    </row>
    <row r="118" spans="1:10">
      <c r="A118" s="135"/>
      <c r="B118" s="15"/>
      <c r="C118" s="15"/>
      <c r="D118" s="15"/>
      <c r="E118" s="15"/>
      <c r="F118" s="15"/>
      <c r="G118" s="15"/>
      <c r="H118" s="15"/>
      <c r="I118" s="15"/>
      <c r="J118" s="15"/>
    </row>
    <row r="119" spans="1:10">
      <c r="A119" s="135"/>
      <c r="B119" s="15"/>
      <c r="C119" s="15"/>
      <c r="D119" s="15"/>
      <c r="E119" s="15"/>
      <c r="F119" s="15"/>
      <c r="G119" s="15"/>
      <c r="H119" s="15"/>
      <c r="I119" s="15"/>
      <c r="J119" s="15"/>
    </row>
    <row r="120" spans="1:10">
      <c r="A120" s="135"/>
      <c r="B120" s="15"/>
      <c r="C120" s="15"/>
      <c r="D120" s="15"/>
      <c r="E120" s="15"/>
      <c r="F120" s="15"/>
      <c r="G120" s="15"/>
      <c r="H120" s="15"/>
      <c r="I120" s="15"/>
      <c r="J120" s="15"/>
    </row>
    <row r="121" spans="1:10">
      <c r="A121" s="135"/>
      <c r="B121" s="15"/>
      <c r="C121" s="15"/>
      <c r="D121" s="15"/>
      <c r="E121" s="15"/>
      <c r="F121" s="15"/>
      <c r="G121" s="15"/>
      <c r="H121" s="15"/>
      <c r="I121" s="15"/>
      <c r="J121" s="15"/>
    </row>
    <row r="122" spans="1:10">
      <c r="A122" s="135"/>
      <c r="B122" s="15"/>
      <c r="C122" s="15"/>
      <c r="D122" s="15"/>
      <c r="E122" s="15"/>
      <c r="F122" s="15"/>
      <c r="G122" s="15"/>
      <c r="H122" s="15"/>
      <c r="I122" s="15"/>
      <c r="J122" s="15"/>
    </row>
    <row r="123" spans="1:10">
      <c r="A123" s="135"/>
      <c r="B123" s="15"/>
      <c r="C123" s="15"/>
      <c r="D123" s="15"/>
      <c r="E123" s="15"/>
      <c r="F123" s="15"/>
      <c r="G123" s="15"/>
      <c r="H123" s="15"/>
      <c r="I123" s="15"/>
      <c r="J123" s="15"/>
    </row>
    <row r="124" spans="1:10">
      <c r="A124" s="135"/>
      <c r="B124" s="15"/>
      <c r="C124" s="15"/>
      <c r="D124" s="15"/>
      <c r="E124" s="15"/>
      <c r="F124" s="15"/>
      <c r="G124" s="15"/>
      <c r="H124" s="15"/>
      <c r="I124" s="15"/>
      <c r="J124" s="15"/>
    </row>
    <row r="125" spans="1:10">
      <c r="A125" s="135"/>
      <c r="B125" s="15"/>
      <c r="C125" s="15"/>
      <c r="D125" s="15"/>
      <c r="E125" s="15"/>
      <c r="F125" s="15"/>
      <c r="G125" s="15"/>
      <c r="H125" s="15"/>
      <c r="I125" s="15"/>
      <c r="J125" s="15"/>
    </row>
    <row r="126" spans="1:10">
      <c r="A126" s="135"/>
      <c r="B126" s="15"/>
      <c r="C126" s="15"/>
      <c r="D126" s="15"/>
      <c r="E126" s="15"/>
      <c r="F126" s="15"/>
      <c r="G126" s="15"/>
      <c r="H126" s="15"/>
      <c r="I126" s="15"/>
      <c r="J126" s="15"/>
    </row>
    <row r="127" spans="1:10">
      <c r="A127" s="135"/>
      <c r="B127" s="15"/>
      <c r="C127" s="15"/>
      <c r="D127" s="15"/>
      <c r="E127" s="15"/>
      <c r="F127" s="15"/>
      <c r="G127" s="15"/>
      <c r="H127" s="15"/>
      <c r="I127" s="15"/>
      <c r="J127" s="15"/>
    </row>
    <row r="128" spans="1:10">
      <c r="A128" s="135"/>
      <c r="B128" s="15"/>
      <c r="C128" s="15"/>
      <c r="D128" s="15"/>
      <c r="E128" s="15"/>
      <c r="F128" s="15"/>
      <c r="G128" s="15"/>
      <c r="H128" s="15"/>
      <c r="I128" s="15"/>
      <c r="J128" s="15"/>
    </row>
    <row r="129" spans="1:10">
      <c r="A129" s="135"/>
      <c r="B129" s="15"/>
      <c r="C129" s="15"/>
      <c r="D129" s="15"/>
      <c r="E129" s="15"/>
      <c r="F129" s="15"/>
      <c r="G129" s="15"/>
      <c r="H129" s="15"/>
      <c r="I129" s="15"/>
      <c r="J129" s="15"/>
    </row>
    <row r="130" spans="1:10">
      <c r="A130" s="135"/>
      <c r="B130" s="15"/>
      <c r="C130" s="15"/>
      <c r="D130" s="15"/>
      <c r="E130" s="15"/>
      <c r="F130" s="15"/>
      <c r="G130" s="15"/>
      <c r="H130" s="15"/>
      <c r="I130" s="15"/>
      <c r="J130" s="15"/>
    </row>
    <row r="131" spans="1:10">
      <c r="A131" s="135"/>
      <c r="B131" s="15"/>
      <c r="C131" s="15"/>
      <c r="D131" s="15"/>
      <c r="E131" s="15"/>
      <c r="F131" s="15"/>
      <c r="G131" s="15"/>
      <c r="H131" s="15"/>
      <c r="I131" s="15"/>
      <c r="J131" s="15"/>
    </row>
    <row r="132" spans="1:10">
      <c r="A132" s="135"/>
      <c r="B132" s="15"/>
      <c r="C132" s="15"/>
      <c r="D132" s="15"/>
      <c r="E132" s="15"/>
      <c r="F132" s="15"/>
      <c r="G132" s="15"/>
      <c r="H132" s="15"/>
      <c r="I132" s="15"/>
      <c r="J132" s="15"/>
    </row>
    <row r="133" spans="1:10">
      <c r="A133" s="135"/>
      <c r="B133" s="15"/>
      <c r="C133" s="15"/>
      <c r="D133" s="15"/>
      <c r="E133" s="15"/>
      <c r="F133" s="15"/>
      <c r="G133" s="15"/>
      <c r="H133" s="15"/>
      <c r="I133" s="15"/>
      <c r="J133" s="15"/>
    </row>
    <row r="134" spans="1:10">
      <c r="A134" s="135"/>
      <c r="B134" s="15"/>
      <c r="C134" s="15"/>
      <c r="D134" s="15"/>
      <c r="E134" s="15"/>
      <c r="F134" s="15"/>
      <c r="G134" s="15"/>
      <c r="H134" s="15"/>
      <c r="I134" s="15"/>
      <c r="J134" s="15"/>
    </row>
    <row r="135" spans="1:10">
      <c r="A135" s="135"/>
      <c r="B135" s="15"/>
      <c r="C135" s="15"/>
      <c r="D135" s="15"/>
      <c r="E135" s="15"/>
      <c r="F135" s="15"/>
      <c r="G135" s="15"/>
      <c r="H135" s="15"/>
      <c r="I135" s="15"/>
      <c r="J135" s="15"/>
    </row>
    <row r="136" spans="1:10">
      <c r="A136" s="135"/>
      <c r="B136" s="15"/>
      <c r="C136" s="15"/>
      <c r="D136" s="15"/>
      <c r="E136" s="15"/>
      <c r="F136" s="15"/>
      <c r="G136" s="15"/>
      <c r="H136" s="15"/>
      <c r="I136" s="15"/>
      <c r="J136" s="15"/>
    </row>
    <row r="137" spans="1:10">
      <c r="A137" s="135"/>
      <c r="B137" s="15"/>
      <c r="C137" s="15"/>
      <c r="D137" s="15"/>
      <c r="E137" s="15"/>
      <c r="F137" s="15"/>
      <c r="G137" s="15"/>
      <c r="H137" s="15"/>
      <c r="I137" s="15"/>
      <c r="J137" s="15"/>
    </row>
    <row r="138" spans="1:10">
      <c r="A138" s="135"/>
      <c r="B138" s="15"/>
      <c r="C138" s="15"/>
      <c r="D138" s="15"/>
      <c r="E138" s="15"/>
      <c r="F138" s="15"/>
      <c r="G138" s="15"/>
      <c r="H138" s="15"/>
      <c r="I138" s="15"/>
      <c r="J138" s="15"/>
    </row>
    <row r="139" spans="1:10">
      <c r="A139" s="135"/>
      <c r="B139" s="15"/>
      <c r="C139" s="15"/>
      <c r="D139" s="15"/>
      <c r="E139" s="15"/>
      <c r="F139" s="15"/>
      <c r="G139" s="15"/>
      <c r="H139" s="15"/>
      <c r="I139" s="15"/>
      <c r="J139" s="15"/>
    </row>
    <row r="140" spans="1:10">
      <c r="A140" s="135"/>
      <c r="B140" s="15"/>
      <c r="C140" s="15"/>
      <c r="D140" s="15"/>
      <c r="E140" s="15"/>
      <c r="F140" s="15"/>
      <c r="G140" s="15"/>
      <c r="H140" s="15"/>
      <c r="I140" s="15"/>
      <c r="J140" s="15"/>
    </row>
    <row r="141" spans="1:10">
      <c r="A141" s="135"/>
      <c r="B141" s="15"/>
      <c r="C141" s="15"/>
      <c r="D141" s="15"/>
      <c r="E141" s="15"/>
      <c r="F141" s="15"/>
      <c r="G141" s="15"/>
      <c r="H141" s="15"/>
      <c r="I141" s="15"/>
      <c r="J141" s="15"/>
    </row>
    <row r="142" spans="1:10">
      <c r="A142" s="135"/>
      <c r="B142" s="15"/>
      <c r="C142" s="15"/>
      <c r="D142" s="15"/>
      <c r="E142" s="15"/>
      <c r="F142" s="15"/>
      <c r="G142" s="15"/>
      <c r="H142" s="15"/>
      <c r="I142" s="15"/>
      <c r="J142" s="15"/>
    </row>
    <row r="143" spans="1:10">
      <c r="A143" s="135"/>
      <c r="B143" s="15"/>
      <c r="C143" s="15"/>
      <c r="D143" s="15"/>
      <c r="E143" s="15"/>
      <c r="F143" s="15"/>
      <c r="G143" s="15"/>
      <c r="H143" s="15"/>
      <c r="I143" s="15"/>
      <c r="J143" s="15"/>
    </row>
    <row r="144" spans="1:10">
      <c r="A144" s="135"/>
      <c r="B144" s="15"/>
      <c r="C144" s="15"/>
      <c r="D144" s="15"/>
      <c r="E144" s="15"/>
      <c r="F144" s="15"/>
      <c r="G144" s="15"/>
      <c r="H144" s="15"/>
      <c r="I144" s="15"/>
      <c r="J144" s="15"/>
    </row>
    <row r="145" spans="1:10">
      <c r="A145" s="135"/>
      <c r="B145" s="15"/>
      <c r="C145" s="15"/>
      <c r="D145" s="15"/>
      <c r="E145" s="15"/>
      <c r="F145" s="15"/>
      <c r="G145" s="15"/>
      <c r="H145" s="15"/>
      <c r="I145" s="15"/>
      <c r="J145" s="15"/>
    </row>
    <row r="146" spans="1:10">
      <c r="A146" s="135"/>
      <c r="B146" s="15"/>
      <c r="C146" s="15"/>
      <c r="D146" s="15"/>
      <c r="E146" s="15"/>
      <c r="F146" s="15"/>
      <c r="G146" s="15"/>
      <c r="H146" s="15"/>
      <c r="I146" s="15"/>
      <c r="J146" s="15"/>
    </row>
    <row r="147" spans="1:10">
      <c r="A147" s="135"/>
      <c r="B147" s="15"/>
      <c r="C147" s="15"/>
      <c r="D147" s="15"/>
      <c r="E147" s="15"/>
      <c r="F147" s="15"/>
      <c r="G147" s="15"/>
      <c r="H147" s="15"/>
      <c r="I147" s="15"/>
      <c r="J147" s="15"/>
    </row>
    <row r="148" spans="1:10">
      <c r="A148" s="135"/>
      <c r="B148" s="15"/>
      <c r="C148" s="15"/>
      <c r="D148" s="15"/>
      <c r="E148" s="15"/>
      <c r="F148" s="15"/>
      <c r="G148" s="15"/>
      <c r="H148" s="15"/>
      <c r="I148" s="15"/>
      <c r="J148" s="15"/>
    </row>
    <row r="149" spans="1:10">
      <c r="A149" s="135"/>
      <c r="B149" s="15"/>
      <c r="C149" s="15"/>
      <c r="D149" s="15"/>
      <c r="E149" s="15"/>
      <c r="F149" s="15"/>
      <c r="G149" s="15"/>
      <c r="H149" s="15"/>
      <c r="I149" s="15"/>
      <c r="J149" s="15"/>
    </row>
    <row r="150" spans="1:10">
      <c r="A150" s="135"/>
      <c r="B150" s="15"/>
      <c r="C150" s="15"/>
      <c r="D150" s="15"/>
      <c r="E150" s="15"/>
      <c r="F150" s="15"/>
      <c r="G150" s="15"/>
      <c r="H150" s="15"/>
      <c r="I150" s="15"/>
      <c r="J150" s="15"/>
    </row>
    <row r="151" spans="1:10">
      <c r="A151" s="135"/>
      <c r="B151" s="15"/>
      <c r="C151" s="15"/>
      <c r="D151" s="15"/>
      <c r="E151" s="15"/>
      <c r="F151" s="15"/>
      <c r="G151" s="15"/>
      <c r="H151" s="15"/>
      <c r="I151" s="15"/>
      <c r="J151" s="15"/>
    </row>
    <row r="152" spans="1:10">
      <c r="A152" s="135"/>
      <c r="B152" s="15"/>
      <c r="C152" s="15"/>
      <c r="D152" s="15"/>
      <c r="E152" s="15"/>
      <c r="F152" s="15"/>
      <c r="G152" s="15"/>
      <c r="H152" s="15"/>
      <c r="I152" s="15"/>
      <c r="J152" s="15"/>
    </row>
    <row r="153" spans="1:10">
      <c r="A153" s="135"/>
      <c r="B153" s="15"/>
      <c r="C153" s="15"/>
      <c r="D153" s="15"/>
      <c r="E153" s="15"/>
      <c r="F153" s="15"/>
      <c r="G153" s="15"/>
      <c r="H153" s="15"/>
      <c r="I153" s="15"/>
      <c r="J153" s="15"/>
    </row>
    <row r="154" spans="1:10">
      <c r="A154" s="135"/>
      <c r="B154" s="15"/>
      <c r="C154" s="15"/>
      <c r="D154" s="15"/>
      <c r="E154" s="15"/>
      <c r="F154" s="15"/>
      <c r="G154" s="15"/>
      <c r="H154" s="15"/>
      <c r="I154" s="15"/>
      <c r="J154" s="15"/>
    </row>
    <row r="155" spans="1:10">
      <c r="A155" s="135"/>
      <c r="B155" s="15"/>
      <c r="C155" s="15"/>
      <c r="D155" s="15"/>
      <c r="E155" s="15"/>
      <c r="F155" s="15"/>
      <c r="G155" s="15"/>
      <c r="H155" s="15"/>
      <c r="I155" s="15"/>
      <c r="J155" s="15"/>
    </row>
    <row r="156" spans="1:10">
      <c r="A156" s="135"/>
      <c r="B156" s="15"/>
      <c r="C156" s="15"/>
      <c r="D156" s="15"/>
      <c r="E156" s="15"/>
      <c r="F156" s="15"/>
      <c r="G156" s="15"/>
      <c r="H156" s="15"/>
      <c r="I156" s="15"/>
      <c r="J156" s="15"/>
    </row>
    <row r="157" spans="1:10">
      <c r="A157" s="135"/>
      <c r="B157" s="15"/>
      <c r="C157" s="15"/>
      <c r="D157" s="15"/>
      <c r="E157" s="15"/>
      <c r="F157" s="15"/>
      <c r="G157" s="15"/>
      <c r="H157" s="15"/>
      <c r="I157" s="15"/>
      <c r="J157" s="15"/>
    </row>
    <row r="158" spans="1:10">
      <c r="A158" s="135"/>
      <c r="B158" s="15"/>
      <c r="C158" s="15"/>
      <c r="D158" s="15"/>
      <c r="E158" s="15"/>
      <c r="F158" s="15"/>
      <c r="G158" s="15"/>
      <c r="H158" s="15"/>
      <c r="I158" s="15"/>
      <c r="J158" s="15"/>
    </row>
    <row r="159" spans="1:10">
      <c r="A159" s="135"/>
      <c r="B159" s="15"/>
      <c r="C159" s="15"/>
      <c r="D159" s="15"/>
      <c r="E159" s="15"/>
      <c r="F159" s="15"/>
      <c r="G159" s="15"/>
      <c r="H159" s="15"/>
      <c r="I159" s="15"/>
      <c r="J159" s="15"/>
    </row>
    <row r="160" spans="1:10">
      <c r="A160" s="135"/>
      <c r="B160" s="15"/>
      <c r="C160" s="15"/>
      <c r="D160" s="15"/>
      <c r="E160" s="15"/>
      <c r="F160" s="15"/>
      <c r="G160" s="15"/>
      <c r="H160" s="15"/>
      <c r="I160" s="15"/>
      <c r="J160" s="15"/>
    </row>
    <row r="161" spans="1:10">
      <c r="A161" s="135"/>
      <c r="B161" s="15"/>
      <c r="C161" s="15"/>
      <c r="D161" s="15"/>
      <c r="E161" s="15"/>
      <c r="F161" s="15"/>
      <c r="G161" s="15"/>
      <c r="H161" s="15"/>
      <c r="I161" s="15"/>
      <c r="J161" s="15"/>
    </row>
    <row r="162" spans="1:10">
      <c r="A162" s="135"/>
      <c r="B162" s="15"/>
      <c r="C162" s="15"/>
      <c r="D162" s="15"/>
      <c r="E162" s="15"/>
      <c r="F162" s="15"/>
      <c r="G162" s="15"/>
      <c r="H162" s="15"/>
      <c r="I162" s="15"/>
      <c r="J162" s="15"/>
    </row>
    <row r="163" spans="1:10">
      <c r="A163" s="135"/>
      <c r="B163" s="15"/>
      <c r="C163" s="15"/>
      <c r="D163" s="15"/>
      <c r="E163" s="15"/>
      <c r="F163" s="15"/>
      <c r="G163" s="15"/>
      <c r="H163" s="15"/>
      <c r="I163" s="15"/>
      <c r="J163" s="15"/>
    </row>
    <row r="164" spans="1:10">
      <c r="A164" s="135"/>
      <c r="B164" s="15"/>
      <c r="C164" s="15"/>
      <c r="D164" s="15"/>
      <c r="E164" s="15"/>
      <c r="F164" s="15"/>
      <c r="G164" s="15"/>
      <c r="H164" s="15"/>
      <c r="I164" s="15"/>
      <c r="J164" s="15"/>
    </row>
    <row r="165" spans="1:10">
      <c r="A165" s="135"/>
      <c r="B165" s="15"/>
      <c r="C165" s="15"/>
      <c r="D165" s="15"/>
      <c r="E165" s="15"/>
      <c r="F165" s="15"/>
      <c r="G165" s="15"/>
      <c r="H165" s="15"/>
      <c r="I165" s="15"/>
      <c r="J165" s="15"/>
    </row>
    <row r="166" spans="1:10">
      <c r="A166" s="135"/>
      <c r="B166" s="15"/>
      <c r="C166" s="15"/>
      <c r="D166" s="15"/>
      <c r="E166" s="15"/>
      <c r="F166" s="15"/>
      <c r="G166" s="15"/>
      <c r="H166" s="15"/>
      <c r="I166" s="15"/>
      <c r="J166" s="15"/>
    </row>
    <row r="167" spans="1:10">
      <c r="A167" s="135"/>
      <c r="B167" s="15"/>
      <c r="C167" s="15"/>
      <c r="D167" s="15"/>
      <c r="E167" s="15"/>
      <c r="F167" s="15"/>
      <c r="G167" s="15"/>
      <c r="H167" s="15"/>
      <c r="I167" s="15"/>
      <c r="J167" s="15"/>
    </row>
    <row r="168" spans="1:10">
      <c r="A168" s="135"/>
      <c r="B168" s="15"/>
      <c r="C168" s="15"/>
      <c r="D168" s="15"/>
      <c r="E168" s="15"/>
      <c r="F168" s="15"/>
      <c r="G168" s="15"/>
      <c r="H168" s="15"/>
      <c r="I168" s="15"/>
      <c r="J168" s="15"/>
    </row>
    <row r="169" spans="1:10">
      <c r="A169" s="135"/>
      <c r="B169" s="15"/>
      <c r="C169" s="15"/>
      <c r="D169" s="15"/>
      <c r="E169" s="15"/>
      <c r="F169" s="15"/>
      <c r="G169" s="15"/>
      <c r="H169" s="15"/>
      <c r="I169" s="15"/>
      <c r="J169" s="15"/>
    </row>
    <row r="170" spans="1:10">
      <c r="A170" s="135"/>
      <c r="B170" s="15"/>
      <c r="C170" s="15"/>
      <c r="D170" s="15"/>
      <c r="E170" s="15"/>
      <c r="F170" s="15"/>
      <c r="G170" s="15"/>
      <c r="H170" s="15"/>
      <c r="I170" s="15"/>
      <c r="J170" s="15"/>
    </row>
    <row r="171" spans="1:10">
      <c r="A171" s="135"/>
      <c r="B171" s="15"/>
      <c r="C171" s="15"/>
      <c r="D171" s="15"/>
      <c r="E171" s="15"/>
      <c r="F171" s="15"/>
      <c r="G171" s="15"/>
      <c r="H171" s="15"/>
      <c r="I171" s="15"/>
      <c r="J171" s="15"/>
    </row>
    <row r="172" spans="1:10">
      <c r="A172" s="135"/>
      <c r="B172" s="15"/>
      <c r="C172" s="15"/>
      <c r="D172" s="15"/>
      <c r="E172" s="15"/>
      <c r="F172" s="15"/>
      <c r="G172" s="15"/>
      <c r="H172" s="15"/>
      <c r="I172" s="15"/>
      <c r="J172" s="15"/>
    </row>
    <row r="173" spans="1:10">
      <c r="A173" s="135"/>
      <c r="B173" s="15"/>
      <c r="C173" s="15"/>
      <c r="D173" s="15"/>
      <c r="E173" s="15"/>
      <c r="F173" s="15"/>
      <c r="G173" s="15"/>
      <c r="H173" s="15"/>
      <c r="I173" s="15"/>
      <c r="J173" s="15"/>
    </row>
    <row r="174" spans="1:10">
      <c r="A174" s="135"/>
      <c r="B174" s="15"/>
      <c r="C174" s="15"/>
      <c r="D174" s="15"/>
      <c r="E174" s="15"/>
      <c r="F174" s="15"/>
      <c r="G174" s="15"/>
      <c r="H174" s="15"/>
      <c r="I174" s="15"/>
      <c r="J174" s="15"/>
    </row>
    <row r="175" spans="1:10">
      <c r="A175" s="135"/>
      <c r="B175" s="15"/>
      <c r="C175" s="15"/>
      <c r="D175" s="15"/>
      <c r="E175" s="15"/>
      <c r="F175" s="15"/>
      <c r="G175" s="15"/>
      <c r="H175" s="15"/>
      <c r="I175" s="15"/>
      <c r="J175" s="15"/>
    </row>
    <row r="176" spans="1:10">
      <c r="A176" s="135"/>
      <c r="B176" s="15"/>
      <c r="C176" s="15"/>
      <c r="D176" s="15"/>
      <c r="E176" s="15"/>
      <c r="F176" s="15"/>
      <c r="G176" s="15"/>
      <c r="H176" s="15"/>
      <c r="I176" s="15"/>
      <c r="J176" s="15"/>
    </row>
    <row r="177" spans="1:10">
      <c r="A177" s="135"/>
      <c r="B177" s="15"/>
      <c r="C177" s="15"/>
      <c r="D177" s="15"/>
      <c r="E177" s="15"/>
      <c r="F177" s="15"/>
      <c r="G177" s="15"/>
      <c r="H177" s="15"/>
      <c r="I177" s="15"/>
      <c r="J177" s="15"/>
    </row>
    <row r="178" spans="1:10">
      <c r="A178" s="135"/>
      <c r="B178" s="15"/>
      <c r="C178" s="15"/>
      <c r="D178" s="15"/>
      <c r="E178" s="15"/>
      <c r="F178" s="15"/>
      <c r="G178" s="15"/>
      <c r="H178" s="15"/>
      <c r="I178" s="15"/>
      <c r="J178" s="15"/>
    </row>
    <row r="179" spans="1:10">
      <c r="A179" s="135"/>
      <c r="B179" s="15"/>
      <c r="C179" s="15"/>
      <c r="D179" s="15"/>
      <c r="E179" s="15"/>
      <c r="F179" s="15"/>
      <c r="G179" s="15"/>
      <c r="H179" s="15"/>
      <c r="I179" s="15"/>
      <c r="J179" s="15"/>
    </row>
    <row r="180" spans="1:10">
      <c r="A180" s="135"/>
      <c r="B180" s="15"/>
      <c r="C180" s="15"/>
      <c r="D180" s="15"/>
      <c r="E180" s="15"/>
      <c r="F180" s="15"/>
      <c r="G180" s="15"/>
      <c r="H180" s="15"/>
      <c r="I180" s="15"/>
      <c r="J180" s="15"/>
    </row>
    <row r="181" spans="1:10">
      <c r="A181" s="135"/>
      <c r="B181" s="15"/>
      <c r="C181" s="15"/>
      <c r="D181" s="15"/>
      <c r="E181" s="15"/>
      <c r="F181" s="15"/>
      <c r="G181" s="15"/>
      <c r="H181" s="15"/>
      <c r="I181" s="15"/>
      <c r="J181" s="15"/>
    </row>
    <row r="182" spans="1:10">
      <c r="A182" s="135"/>
      <c r="B182" s="15"/>
      <c r="C182" s="15"/>
      <c r="D182" s="15"/>
      <c r="E182" s="15"/>
      <c r="F182" s="15"/>
      <c r="G182" s="15"/>
      <c r="H182" s="15"/>
      <c r="I182" s="15"/>
      <c r="J182" s="15"/>
    </row>
    <row r="183" spans="1:10">
      <c r="A183" s="135"/>
      <c r="B183" s="15"/>
      <c r="C183" s="15"/>
      <c r="D183" s="15"/>
      <c r="E183" s="15"/>
      <c r="F183" s="15"/>
      <c r="G183" s="15"/>
      <c r="H183" s="15"/>
      <c r="I183" s="15"/>
      <c r="J183" s="15"/>
    </row>
    <row r="184" spans="1:10">
      <c r="A184" s="135"/>
      <c r="B184" s="15"/>
      <c r="C184" s="15"/>
      <c r="D184" s="15"/>
      <c r="E184" s="15"/>
      <c r="F184" s="15"/>
      <c r="G184" s="15"/>
      <c r="H184" s="15"/>
      <c r="I184" s="15"/>
      <c r="J184" s="15"/>
    </row>
    <row r="185" spans="1:10">
      <c r="A185" s="135"/>
      <c r="B185" s="15"/>
      <c r="C185" s="15"/>
      <c r="D185" s="15"/>
      <c r="E185" s="15"/>
      <c r="F185" s="15"/>
      <c r="G185" s="15"/>
      <c r="H185" s="15"/>
      <c r="I185" s="15"/>
      <c r="J185" s="15"/>
    </row>
    <row r="186" spans="1:10">
      <c r="A186" s="135"/>
      <c r="B186" s="15"/>
      <c r="C186" s="15"/>
      <c r="D186" s="15"/>
      <c r="E186" s="15"/>
      <c r="F186" s="15"/>
      <c r="G186" s="15"/>
      <c r="H186" s="15"/>
      <c r="I186" s="15"/>
      <c r="J186" s="15"/>
    </row>
    <row r="187" spans="1:10">
      <c r="A187" s="135"/>
      <c r="B187" s="15"/>
      <c r="C187" s="15"/>
      <c r="D187" s="15"/>
      <c r="E187" s="15"/>
      <c r="F187" s="15"/>
      <c r="G187" s="15"/>
      <c r="H187" s="15"/>
      <c r="I187" s="15"/>
      <c r="J187" s="15"/>
    </row>
    <row r="188" spans="1:10">
      <c r="A188" s="135"/>
      <c r="B188" s="15"/>
      <c r="C188" s="15"/>
      <c r="D188" s="15"/>
      <c r="E188" s="15"/>
      <c r="F188" s="15"/>
      <c r="G188" s="15"/>
      <c r="H188" s="15"/>
      <c r="I188" s="15"/>
      <c r="J188" s="15"/>
    </row>
    <row r="189" spans="1:10">
      <c r="A189" s="135"/>
      <c r="B189" s="15"/>
      <c r="C189" s="15"/>
      <c r="D189" s="15"/>
      <c r="E189" s="15"/>
      <c r="F189" s="15"/>
      <c r="G189" s="15"/>
      <c r="H189" s="15"/>
      <c r="I189" s="15"/>
      <c r="J189" s="15"/>
    </row>
    <row r="190" spans="1:10">
      <c r="A190" s="135"/>
      <c r="B190" s="15"/>
      <c r="C190" s="15"/>
      <c r="D190" s="15"/>
      <c r="E190" s="15"/>
      <c r="F190" s="15"/>
      <c r="G190" s="15"/>
      <c r="H190" s="15"/>
      <c r="I190" s="15"/>
      <c r="J190" s="15"/>
    </row>
    <row r="191" spans="1:10">
      <c r="A191" s="135"/>
      <c r="B191" s="15"/>
      <c r="C191" s="15"/>
      <c r="D191" s="15"/>
      <c r="E191" s="15"/>
      <c r="F191" s="15"/>
      <c r="G191" s="15"/>
      <c r="H191" s="15"/>
      <c r="I191" s="15"/>
      <c r="J191" s="15"/>
    </row>
    <row r="192" spans="1:10">
      <c r="A192" s="135"/>
      <c r="B192" s="15"/>
      <c r="C192" s="15"/>
      <c r="D192" s="15"/>
      <c r="E192" s="15"/>
      <c r="F192" s="15"/>
      <c r="G192" s="15"/>
      <c r="H192" s="15"/>
      <c r="I192" s="15"/>
      <c r="J192" s="15"/>
    </row>
    <row r="193" spans="1:10">
      <c r="A193" s="135"/>
      <c r="B193" s="15"/>
      <c r="C193" s="15"/>
      <c r="D193" s="15"/>
      <c r="E193" s="15"/>
      <c r="F193" s="15"/>
      <c r="G193" s="15"/>
      <c r="H193" s="15"/>
      <c r="I193" s="15"/>
      <c r="J193" s="15"/>
    </row>
    <row r="194" spans="1:10">
      <c r="A194" s="135"/>
      <c r="B194" s="15"/>
      <c r="C194" s="15"/>
      <c r="D194" s="15"/>
      <c r="E194" s="15"/>
      <c r="F194" s="15"/>
      <c r="G194" s="15"/>
      <c r="H194" s="15"/>
      <c r="I194" s="15"/>
      <c r="J194" s="15"/>
    </row>
    <row r="195" spans="1:10">
      <c r="A195" s="135"/>
      <c r="B195" s="15"/>
      <c r="C195" s="15"/>
      <c r="D195" s="15"/>
      <c r="E195" s="15"/>
      <c r="F195" s="15"/>
      <c r="G195" s="15"/>
      <c r="H195" s="15"/>
      <c r="I195" s="15"/>
      <c r="J195" s="15"/>
    </row>
    <row r="196" spans="1:10">
      <c r="A196" s="135"/>
      <c r="B196" s="15"/>
      <c r="C196" s="15"/>
      <c r="D196" s="15"/>
      <c r="E196" s="15"/>
      <c r="F196" s="15"/>
      <c r="G196" s="15"/>
      <c r="H196" s="15"/>
      <c r="I196" s="15"/>
      <c r="J196" s="15"/>
    </row>
    <row r="197" spans="1:10">
      <c r="A197" s="135"/>
      <c r="B197" s="15"/>
      <c r="C197" s="15"/>
      <c r="D197" s="15"/>
      <c r="E197" s="15"/>
      <c r="F197" s="15"/>
      <c r="G197" s="15"/>
      <c r="H197" s="15"/>
      <c r="I197" s="15"/>
      <c r="J197" s="15"/>
    </row>
    <row r="198" spans="1:10">
      <c r="A198" s="135"/>
      <c r="B198" s="15"/>
      <c r="C198" s="15"/>
      <c r="D198" s="15"/>
      <c r="E198" s="15"/>
      <c r="F198" s="15"/>
      <c r="G198" s="15"/>
      <c r="H198" s="15"/>
      <c r="I198" s="15"/>
      <c r="J198" s="15"/>
    </row>
    <row r="199" spans="1:10">
      <c r="A199" s="135"/>
      <c r="B199" s="15"/>
      <c r="C199" s="15"/>
      <c r="D199" s="15"/>
      <c r="E199" s="15"/>
      <c r="F199" s="15"/>
      <c r="G199" s="15"/>
      <c r="H199" s="15"/>
      <c r="I199" s="15"/>
      <c r="J199" s="15"/>
    </row>
    <row r="200" spans="1:10">
      <c r="A200" s="135"/>
      <c r="B200" s="15"/>
      <c r="C200" s="15"/>
      <c r="D200" s="15"/>
      <c r="E200" s="15"/>
      <c r="F200" s="15"/>
      <c r="G200" s="15"/>
      <c r="H200" s="15"/>
      <c r="I200" s="15"/>
      <c r="J200" s="15"/>
    </row>
    <row r="201" spans="1:10">
      <c r="A201" s="135"/>
      <c r="B201" s="15"/>
      <c r="C201" s="15"/>
      <c r="D201" s="15"/>
      <c r="E201" s="15"/>
      <c r="F201" s="15"/>
      <c r="G201" s="15"/>
      <c r="H201" s="15"/>
      <c r="I201" s="15"/>
      <c r="J201" s="15"/>
    </row>
    <row r="202" spans="1:10">
      <c r="A202" s="135"/>
      <c r="B202" s="15"/>
      <c r="C202" s="15"/>
      <c r="D202" s="15"/>
      <c r="E202" s="15"/>
      <c r="F202" s="15"/>
      <c r="G202" s="15"/>
      <c r="H202" s="15"/>
      <c r="I202" s="15"/>
      <c r="J202" s="15"/>
    </row>
    <row r="203" spans="1:10">
      <c r="A203" s="135"/>
      <c r="B203" s="15"/>
      <c r="C203" s="15"/>
      <c r="D203" s="15"/>
      <c r="E203" s="15"/>
      <c r="F203" s="15"/>
      <c r="G203" s="15"/>
      <c r="H203" s="15"/>
      <c r="I203" s="15"/>
      <c r="J203" s="15"/>
    </row>
    <row r="204" spans="1:10">
      <c r="A204" s="135"/>
      <c r="B204" s="15"/>
      <c r="C204" s="15"/>
      <c r="D204" s="15"/>
      <c r="E204" s="15"/>
      <c r="F204" s="15"/>
      <c r="G204" s="15"/>
      <c r="H204" s="15"/>
      <c r="I204" s="15"/>
      <c r="J204" s="15"/>
    </row>
    <row r="205" spans="1:10">
      <c r="A205" s="135"/>
      <c r="B205" s="15"/>
      <c r="C205" s="15"/>
      <c r="D205" s="15"/>
      <c r="E205" s="15"/>
      <c r="F205" s="15"/>
      <c r="G205" s="15"/>
      <c r="H205" s="15"/>
      <c r="I205" s="15"/>
      <c r="J205" s="15"/>
    </row>
    <row r="206" spans="1:10">
      <c r="A206" s="135"/>
      <c r="B206" s="15"/>
      <c r="C206" s="15"/>
      <c r="D206" s="15"/>
      <c r="E206" s="15"/>
      <c r="F206" s="15"/>
      <c r="G206" s="15"/>
      <c r="H206" s="15"/>
      <c r="I206" s="15"/>
      <c r="J206" s="15"/>
    </row>
    <row r="207" spans="1:10">
      <c r="A207" s="135"/>
      <c r="B207" s="15"/>
      <c r="C207" s="15"/>
      <c r="D207" s="15"/>
      <c r="E207" s="15"/>
      <c r="F207" s="15"/>
      <c r="G207" s="15"/>
      <c r="H207" s="15"/>
      <c r="I207" s="15"/>
      <c r="J207" s="15"/>
    </row>
    <row r="208" spans="1:10">
      <c r="A208" s="135"/>
      <c r="B208" s="15"/>
      <c r="C208" s="15"/>
      <c r="D208" s="15"/>
      <c r="E208" s="15"/>
      <c r="F208" s="15"/>
      <c r="G208" s="15"/>
      <c r="H208" s="15"/>
      <c r="I208" s="15"/>
      <c r="J208" s="15"/>
    </row>
    <row r="209" spans="1:10">
      <c r="A209" s="135"/>
      <c r="B209" s="15"/>
      <c r="C209" s="15"/>
      <c r="D209" s="15"/>
      <c r="E209" s="15"/>
      <c r="F209" s="15"/>
      <c r="G209" s="15"/>
      <c r="H209" s="15"/>
      <c r="I209" s="15"/>
      <c r="J209" s="15"/>
    </row>
    <row r="210" spans="1:10">
      <c r="A210" s="135"/>
      <c r="B210" s="15"/>
      <c r="C210" s="15"/>
      <c r="D210" s="15"/>
      <c r="E210" s="15"/>
      <c r="F210" s="15"/>
      <c r="G210" s="15"/>
      <c r="H210" s="15"/>
      <c r="I210" s="15"/>
      <c r="J210" s="15"/>
    </row>
    <row r="211" spans="1:10">
      <c r="A211" s="135"/>
      <c r="B211" s="15"/>
      <c r="C211" s="15"/>
      <c r="D211" s="15"/>
      <c r="E211" s="15"/>
      <c r="F211" s="15"/>
      <c r="G211" s="15"/>
      <c r="H211" s="15"/>
      <c r="I211" s="15"/>
      <c r="J211" s="15"/>
    </row>
    <row r="212" spans="1:10">
      <c r="A212" s="135"/>
      <c r="B212" s="15"/>
      <c r="C212" s="15"/>
      <c r="D212" s="15"/>
      <c r="E212" s="15"/>
      <c r="F212" s="15"/>
      <c r="G212" s="15"/>
      <c r="H212" s="15"/>
      <c r="I212" s="15"/>
      <c r="J212" s="15"/>
    </row>
    <row r="213" spans="1:10">
      <c r="A213" s="135"/>
      <c r="B213" s="15"/>
      <c r="C213" s="15"/>
      <c r="D213" s="15"/>
      <c r="E213" s="15"/>
      <c r="F213" s="15"/>
      <c r="G213" s="15"/>
      <c r="H213" s="15"/>
      <c r="I213" s="15"/>
      <c r="J213" s="15"/>
    </row>
    <row r="214" spans="1:10">
      <c r="A214" s="135"/>
      <c r="B214" s="15"/>
      <c r="C214" s="15"/>
      <c r="D214" s="15"/>
      <c r="E214" s="15"/>
      <c r="F214" s="15"/>
      <c r="G214" s="15"/>
      <c r="H214" s="15"/>
      <c r="I214" s="15"/>
      <c r="J214" s="15"/>
    </row>
    <row r="215" spans="1:10">
      <c r="A215" s="135"/>
      <c r="B215" s="15"/>
      <c r="C215" s="15"/>
      <c r="D215" s="15"/>
      <c r="E215" s="15"/>
      <c r="F215" s="15"/>
      <c r="G215" s="15"/>
      <c r="H215" s="15"/>
      <c r="I215" s="15"/>
      <c r="J215" s="15"/>
    </row>
    <row r="216" spans="1:10">
      <c r="A216" s="135"/>
      <c r="B216" s="15"/>
      <c r="C216" s="15"/>
      <c r="D216" s="15"/>
      <c r="E216" s="15"/>
      <c r="F216" s="15"/>
      <c r="G216" s="15"/>
      <c r="H216" s="15"/>
      <c r="I216" s="15"/>
      <c r="J216" s="15"/>
    </row>
    <row r="217" spans="1:10">
      <c r="A217" s="135"/>
      <c r="B217" s="15"/>
      <c r="C217" s="15"/>
      <c r="D217" s="15"/>
      <c r="E217" s="15"/>
      <c r="F217" s="15"/>
      <c r="G217" s="15"/>
      <c r="H217" s="15"/>
      <c r="I217" s="15"/>
      <c r="J217" s="15"/>
    </row>
    <row r="218" spans="1:10">
      <c r="A218" s="135"/>
      <c r="B218" s="15"/>
      <c r="C218" s="15"/>
      <c r="D218" s="15"/>
      <c r="E218" s="15"/>
      <c r="F218" s="15"/>
      <c r="G218" s="15"/>
      <c r="H218" s="15"/>
      <c r="I218" s="15"/>
      <c r="J218" s="15"/>
    </row>
    <row r="219" spans="1:10">
      <c r="A219" s="135"/>
      <c r="B219" s="15"/>
      <c r="C219" s="15"/>
      <c r="D219" s="15"/>
      <c r="E219" s="15"/>
      <c r="F219" s="15"/>
      <c r="G219" s="15"/>
      <c r="H219" s="15"/>
      <c r="I219" s="15"/>
      <c r="J219" s="15"/>
    </row>
    <row r="220" spans="1:10">
      <c r="A220" s="135"/>
      <c r="B220" s="15"/>
      <c r="C220" s="15"/>
      <c r="D220" s="15"/>
      <c r="E220" s="15"/>
      <c r="F220" s="15"/>
      <c r="G220" s="15"/>
      <c r="H220" s="15"/>
      <c r="I220" s="15"/>
      <c r="J220" s="15"/>
    </row>
    <row r="221" spans="1:10">
      <c r="A221" s="135"/>
      <c r="B221" s="15"/>
      <c r="C221" s="15"/>
      <c r="D221" s="15"/>
      <c r="E221" s="15"/>
      <c r="F221" s="15"/>
      <c r="G221" s="15"/>
      <c r="H221" s="15"/>
      <c r="I221" s="15"/>
      <c r="J221" s="15"/>
    </row>
    <row r="222" spans="1:10">
      <c r="A222" s="135"/>
      <c r="B222" s="15"/>
      <c r="C222" s="15"/>
      <c r="D222" s="15"/>
      <c r="E222" s="15"/>
      <c r="F222" s="15"/>
      <c r="G222" s="15"/>
      <c r="H222" s="15"/>
      <c r="I222" s="15"/>
      <c r="J222" s="15"/>
    </row>
    <row r="223" spans="1:10">
      <c r="A223" s="135"/>
      <c r="B223" s="15"/>
      <c r="C223" s="15"/>
      <c r="D223" s="15"/>
      <c r="E223" s="15"/>
      <c r="F223" s="15"/>
      <c r="G223" s="15"/>
      <c r="H223" s="15"/>
      <c r="I223" s="15"/>
      <c r="J223" s="15"/>
    </row>
    <row r="224" spans="1:10">
      <c r="A224" s="135"/>
      <c r="B224" s="15"/>
      <c r="C224" s="15"/>
      <c r="D224" s="15"/>
      <c r="E224" s="15"/>
      <c r="F224" s="15"/>
      <c r="G224" s="15"/>
      <c r="H224" s="15"/>
      <c r="I224" s="15"/>
      <c r="J224" s="15"/>
    </row>
    <row r="225" spans="1:10">
      <c r="A225" s="135"/>
      <c r="B225" s="15"/>
      <c r="C225" s="15"/>
      <c r="D225" s="15"/>
      <c r="E225" s="15"/>
      <c r="F225" s="15"/>
      <c r="G225" s="15"/>
      <c r="H225" s="15"/>
      <c r="I225" s="15"/>
      <c r="J225" s="15"/>
    </row>
    <row r="226" spans="1:10">
      <c r="A226" s="135"/>
      <c r="B226" s="15"/>
      <c r="C226" s="15"/>
      <c r="D226" s="15"/>
      <c r="E226" s="15"/>
      <c r="F226" s="15"/>
      <c r="G226" s="15"/>
      <c r="H226" s="15"/>
      <c r="I226" s="15"/>
      <c r="J226" s="15"/>
    </row>
    <row r="227" spans="1:10">
      <c r="A227" s="135"/>
      <c r="B227" s="15"/>
      <c r="C227" s="15"/>
      <c r="D227" s="15"/>
      <c r="E227" s="15"/>
      <c r="F227" s="15"/>
      <c r="G227" s="15"/>
      <c r="H227" s="15"/>
      <c r="I227" s="15"/>
      <c r="J227" s="15"/>
    </row>
    <row r="228" spans="1:10">
      <c r="A228" s="135"/>
      <c r="B228" s="15"/>
      <c r="C228" s="15"/>
      <c r="D228" s="15"/>
      <c r="E228" s="15"/>
      <c r="F228" s="15"/>
      <c r="G228" s="15"/>
      <c r="H228" s="15"/>
      <c r="I228" s="15"/>
      <c r="J228" s="15"/>
    </row>
    <row r="229" spans="1:10">
      <c r="A229" s="135"/>
      <c r="B229" s="15"/>
      <c r="C229" s="15"/>
      <c r="D229" s="15"/>
      <c r="E229" s="15"/>
      <c r="F229" s="15"/>
      <c r="G229" s="15"/>
      <c r="H229" s="15"/>
      <c r="I229" s="15"/>
      <c r="J229" s="15"/>
    </row>
    <row r="230" spans="1:10">
      <c r="A230" s="135"/>
      <c r="B230" s="15"/>
      <c r="C230" s="15"/>
      <c r="D230" s="15"/>
      <c r="E230" s="15"/>
      <c r="F230" s="15"/>
      <c r="G230" s="15"/>
      <c r="H230" s="15"/>
      <c r="I230" s="15"/>
      <c r="J230" s="15"/>
    </row>
    <row r="231" spans="1:10">
      <c r="A231" s="135"/>
      <c r="B231" s="15"/>
      <c r="C231" s="15"/>
      <c r="D231" s="15"/>
      <c r="E231" s="15"/>
      <c r="F231" s="15"/>
      <c r="G231" s="15"/>
      <c r="H231" s="15"/>
      <c r="I231" s="15"/>
      <c r="J231" s="15"/>
    </row>
    <row r="232" spans="1:10">
      <c r="A232" s="135"/>
      <c r="B232" s="15"/>
      <c r="C232" s="15"/>
      <c r="D232" s="15"/>
      <c r="E232" s="15"/>
      <c r="F232" s="15"/>
      <c r="G232" s="15"/>
      <c r="H232" s="15"/>
      <c r="I232" s="15"/>
      <c r="J232" s="15"/>
    </row>
    <row r="233" spans="1:10">
      <c r="A233" s="135"/>
      <c r="B233" s="15"/>
      <c r="C233" s="15"/>
      <c r="D233" s="15"/>
      <c r="E233" s="15"/>
      <c r="F233" s="15"/>
      <c r="G233" s="15"/>
      <c r="H233" s="15"/>
      <c r="I233" s="15"/>
      <c r="J233" s="15"/>
    </row>
    <row r="234" spans="1:10">
      <c r="A234" s="135"/>
      <c r="B234" s="15"/>
      <c r="C234" s="15"/>
      <c r="D234" s="15"/>
      <c r="E234" s="15"/>
      <c r="F234" s="15"/>
      <c r="G234" s="15"/>
      <c r="H234" s="15"/>
      <c r="I234" s="15"/>
      <c r="J234" s="15"/>
    </row>
    <row r="235" spans="1:10">
      <c r="A235" s="135"/>
      <c r="B235" s="15"/>
      <c r="C235" s="15"/>
      <c r="D235" s="15"/>
      <c r="E235" s="15"/>
      <c r="F235" s="15"/>
      <c r="G235" s="15"/>
      <c r="H235" s="15"/>
      <c r="I235" s="15"/>
      <c r="J235" s="15"/>
    </row>
    <row r="236" spans="1:10">
      <c r="A236" s="135"/>
      <c r="B236" s="15"/>
      <c r="C236" s="15"/>
      <c r="D236" s="15"/>
      <c r="E236" s="15"/>
      <c r="F236" s="15"/>
      <c r="G236" s="15"/>
      <c r="H236" s="15"/>
      <c r="I236" s="15"/>
      <c r="J236" s="15"/>
    </row>
    <row r="237" spans="1:10">
      <c r="A237" s="135"/>
      <c r="B237" s="15"/>
      <c r="C237" s="15"/>
      <c r="D237" s="15"/>
      <c r="E237" s="15"/>
      <c r="F237" s="15"/>
      <c r="G237" s="15"/>
      <c r="H237" s="15"/>
      <c r="I237" s="15"/>
      <c r="J237" s="15"/>
    </row>
    <row r="238" spans="1:10">
      <c r="A238" s="135"/>
      <c r="B238" s="15"/>
      <c r="C238" s="15"/>
      <c r="D238" s="15"/>
      <c r="E238" s="15"/>
      <c r="F238" s="15"/>
      <c r="G238" s="15"/>
      <c r="H238" s="15"/>
      <c r="I238" s="15"/>
      <c r="J238" s="15"/>
    </row>
    <row r="239" spans="1:10">
      <c r="A239" s="135"/>
      <c r="B239" s="15"/>
      <c r="C239" s="15"/>
      <c r="D239" s="15"/>
      <c r="E239" s="15"/>
      <c r="F239" s="15"/>
      <c r="G239" s="15"/>
      <c r="H239" s="15"/>
      <c r="I239" s="15"/>
      <c r="J239" s="15"/>
    </row>
    <row r="240" spans="1:10">
      <c r="A240" s="135"/>
      <c r="B240" s="15"/>
      <c r="C240" s="15"/>
      <c r="D240" s="15"/>
      <c r="E240" s="15"/>
      <c r="F240" s="15"/>
      <c r="G240" s="15"/>
      <c r="H240" s="15"/>
      <c r="I240" s="15"/>
      <c r="J240" s="15"/>
    </row>
    <row r="241" spans="1:10">
      <c r="A241" s="135"/>
      <c r="B241" s="15"/>
      <c r="C241" s="15"/>
      <c r="D241" s="15"/>
      <c r="E241" s="15"/>
      <c r="F241" s="15"/>
      <c r="G241" s="15"/>
      <c r="H241" s="15"/>
      <c r="I241" s="15"/>
      <c r="J241" s="15"/>
    </row>
    <row r="242" spans="1:10">
      <c r="A242" s="135"/>
      <c r="B242" s="15"/>
      <c r="C242" s="15"/>
      <c r="D242" s="15"/>
      <c r="E242" s="15"/>
      <c r="F242" s="15"/>
      <c r="G242" s="15"/>
      <c r="H242" s="15"/>
      <c r="I242" s="15"/>
      <c r="J242" s="15"/>
    </row>
    <row r="243" spans="1:10">
      <c r="A243" s="135"/>
      <c r="B243" s="15"/>
      <c r="C243" s="15"/>
      <c r="D243" s="15"/>
      <c r="E243" s="15"/>
      <c r="F243" s="15"/>
      <c r="G243" s="15"/>
      <c r="H243" s="15"/>
      <c r="I243" s="15"/>
      <c r="J243" s="15"/>
    </row>
    <row r="244" spans="1:10">
      <c r="A244" s="135"/>
      <c r="B244" s="15"/>
      <c r="C244" s="15"/>
      <c r="D244" s="15"/>
      <c r="E244" s="15"/>
      <c r="F244" s="15"/>
      <c r="G244" s="15"/>
      <c r="H244" s="15"/>
      <c r="I244" s="15"/>
      <c r="J244" s="15"/>
    </row>
    <row r="245" spans="1:10">
      <c r="A245" s="135"/>
      <c r="B245" s="15"/>
      <c r="C245" s="15"/>
      <c r="D245" s="15"/>
      <c r="E245" s="15"/>
      <c r="F245" s="15"/>
      <c r="G245" s="15"/>
      <c r="H245" s="15"/>
      <c r="I245" s="15"/>
      <c r="J245" s="15"/>
    </row>
    <row r="246" spans="1:10">
      <c r="A246" s="135"/>
      <c r="B246" s="15"/>
      <c r="C246" s="15"/>
      <c r="D246" s="15"/>
      <c r="E246" s="15"/>
      <c r="F246" s="15"/>
      <c r="G246" s="15"/>
      <c r="H246" s="15"/>
      <c r="I246" s="15"/>
      <c r="J246" s="15"/>
    </row>
    <row r="247" spans="1:10">
      <c r="A247" s="135"/>
      <c r="B247" s="15"/>
      <c r="C247" s="15"/>
      <c r="D247" s="15"/>
      <c r="E247" s="15"/>
      <c r="F247" s="15"/>
      <c r="G247" s="15"/>
      <c r="H247" s="15"/>
      <c r="I247" s="15"/>
      <c r="J247" s="15"/>
    </row>
    <row r="248" spans="1:10">
      <c r="A248" s="135"/>
      <c r="B248" s="15"/>
      <c r="C248" s="15"/>
      <c r="D248" s="15"/>
      <c r="E248" s="15"/>
      <c r="F248" s="15"/>
      <c r="G248" s="15"/>
      <c r="H248" s="15"/>
      <c r="I248" s="15"/>
      <c r="J248" s="15"/>
    </row>
    <row r="249" spans="1:10">
      <c r="A249" s="135"/>
      <c r="B249" s="15"/>
      <c r="C249" s="15"/>
      <c r="D249" s="15"/>
      <c r="E249" s="15"/>
      <c r="F249" s="15"/>
      <c r="G249" s="15"/>
      <c r="H249" s="15"/>
      <c r="I249" s="15"/>
      <c r="J249" s="15"/>
    </row>
    <row r="250" spans="1:10">
      <c r="A250" s="135"/>
      <c r="B250" s="15"/>
      <c r="C250" s="15"/>
      <c r="D250" s="15"/>
      <c r="E250" s="15"/>
      <c r="F250" s="15"/>
      <c r="G250" s="15"/>
      <c r="H250" s="15"/>
      <c r="I250" s="15"/>
      <c r="J250" s="15"/>
    </row>
    <row r="251" spans="1:10">
      <c r="A251" s="135"/>
      <c r="B251" s="15"/>
      <c r="C251" s="15"/>
      <c r="D251" s="15"/>
      <c r="E251" s="15"/>
      <c r="F251" s="15"/>
      <c r="G251" s="15"/>
      <c r="H251" s="15"/>
      <c r="I251" s="15"/>
      <c r="J251" s="15"/>
    </row>
    <row r="252" spans="1:10">
      <c r="A252" s="135"/>
      <c r="B252" s="15"/>
      <c r="C252" s="15"/>
      <c r="D252" s="15"/>
      <c r="E252" s="15"/>
      <c r="F252" s="15"/>
      <c r="G252" s="15"/>
      <c r="H252" s="15"/>
      <c r="I252" s="15"/>
      <c r="J252" s="15"/>
    </row>
    <row r="253" spans="1:10">
      <c r="A253" s="135"/>
      <c r="B253" s="15"/>
      <c r="C253" s="15"/>
      <c r="D253" s="15"/>
      <c r="E253" s="15"/>
      <c r="F253" s="15"/>
      <c r="G253" s="15"/>
      <c r="H253" s="15"/>
      <c r="I253" s="15"/>
      <c r="J253" s="15"/>
    </row>
    <row r="254" spans="1:10">
      <c r="A254" s="135"/>
      <c r="B254" s="15"/>
      <c r="C254" s="15"/>
      <c r="D254" s="15"/>
      <c r="E254" s="15"/>
      <c r="F254" s="15"/>
      <c r="G254" s="15"/>
      <c r="H254" s="15"/>
      <c r="I254" s="15"/>
      <c r="J254" s="15"/>
    </row>
    <row r="255" spans="1:10">
      <c r="A255" s="135"/>
      <c r="B255" s="15"/>
      <c r="C255" s="15"/>
      <c r="D255" s="15"/>
      <c r="E255" s="15"/>
      <c r="F255" s="15"/>
      <c r="G255" s="15"/>
      <c r="H255" s="15"/>
      <c r="I255" s="15"/>
      <c r="J255" s="15"/>
    </row>
    <row r="256" spans="1:10">
      <c r="A256" s="135"/>
      <c r="B256" s="15"/>
      <c r="C256" s="15"/>
      <c r="D256" s="15"/>
      <c r="E256" s="15"/>
      <c r="F256" s="15"/>
      <c r="G256" s="15"/>
      <c r="H256" s="15"/>
      <c r="I256" s="15"/>
      <c r="J256" s="15"/>
    </row>
    <row r="257" spans="1:10">
      <c r="A257" s="135"/>
      <c r="B257" s="15"/>
      <c r="C257" s="15"/>
      <c r="D257" s="15"/>
      <c r="E257" s="15"/>
      <c r="F257" s="15"/>
      <c r="G257" s="15"/>
      <c r="H257" s="15"/>
      <c r="I257" s="15"/>
      <c r="J257" s="15"/>
    </row>
    <row r="258" spans="1:10">
      <c r="A258" s="135"/>
      <c r="B258" s="15"/>
      <c r="C258" s="15"/>
      <c r="D258" s="15"/>
      <c r="E258" s="15"/>
      <c r="F258" s="15"/>
      <c r="G258" s="15"/>
      <c r="H258" s="15"/>
      <c r="I258" s="15"/>
      <c r="J258" s="15"/>
    </row>
    <row r="259" spans="1:10">
      <c r="A259" s="135"/>
      <c r="B259" s="15"/>
      <c r="C259" s="15"/>
      <c r="D259" s="15"/>
      <c r="E259" s="15"/>
      <c r="F259" s="15"/>
      <c r="G259" s="15"/>
      <c r="H259" s="15"/>
      <c r="I259" s="15"/>
      <c r="J259" s="15"/>
    </row>
    <row r="260" spans="1:10">
      <c r="A260" s="135"/>
      <c r="B260" s="15"/>
      <c r="C260" s="15"/>
      <c r="D260" s="15"/>
      <c r="E260" s="15"/>
      <c r="F260" s="15"/>
      <c r="G260" s="15"/>
      <c r="H260" s="15"/>
      <c r="I260" s="15"/>
      <c r="J260" s="15"/>
    </row>
    <row r="261" spans="1:10">
      <c r="A261" s="135"/>
      <c r="B261" s="15"/>
      <c r="C261" s="15"/>
      <c r="D261" s="15"/>
      <c r="E261" s="15"/>
      <c r="F261" s="15"/>
      <c r="G261" s="15"/>
      <c r="H261" s="15"/>
      <c r="I261" s="15"/>
      <c r="J261" s="15"/>
    </row>
    <row r="262" spans="1:10">
      <c r="A262" s="135"/>
      <c r="B262" s="15"/>
      <c r="C262" s="15"/>
      <c r="D262" s="15"/>
      <c r="E262" s="15"/>
      <c r="F262" s="15"/>
      <c r="G262" s="15"/>
      <c r="H262" s="15"/>
      <c r="I262" s="15"/>
      <c r="J262" s="15"/>
    </row>
    <row r="263" spans="1:10">
      <c r="A263" s="135"/>
      <c r="B263" s="15"/>
      <c r="C263" s="15"/>
      <c r="D263" s="15"/>
      <c r="E263" s="15"/>
      <c r="F263" s="15"/>
      <c r="G263" s="15"/>
      <c r="H263" s="15"/>
      <c r="I263" s="15"/>
      <c r="J263" s="15"/>
    </row>
    <row r="264" spans="1:10">
      <c r="A264" s="135"/>
      <c r="B264" s="15"/>
      <c r="C264" s="15"/>
      <c r="D264" s="15"/>
      <c r="E264" s="15"/>
      <c r="F264" s="15"/>
      <c r="G264" s="15"/>
      <c r="H264" s="15"/>
      <c r="I264" s="15"/>
      <c r="J264" s="15"/>
    </row>
    <row r="265" spans="1:10">
      <c r="A265" s="135"/>
      <c r="B265" s="15"/>
      <c r="C265" s="15"/>
      <c r="D265" s="15"/>
      <c r="E265" s="15"/>
      <c r="F265" s="15"/>
      <c r="G265" s="15"/>
      <c r="H265" s="15"/>
      <c r="I265" s="15"/>
      <c r="J265" s="15"/>
    </row>
    <row r="266" spans="1:10">
      <c r="A266" s="135"/>
      <c r="B266" s="15"/>
      <c r="C266" s="15"/>
      <c r="D266" s="15"/>
      <c r="E266" s="15"/>
      <c r="F266" s="15"/>
      <c r="G266" s="15"/>
      <c r="H266" s="15"/>
      <c r="I266" s="15"/>
      <c r="J266" s="15"/>
    </row>
    <row r="267" spans="1:10">
      <c r="A267" s="135"/>
      <c r="B267" s="15"/>
      <c r="C267" s="15"/>
      <c r="D267" s="15"/>
      <c r="E267" s="15"/>
      <c r="F267" s="15"/>
      <c r="G267" s="15"/>
      <c r="H267" s="15"/>
      <c r="I267" s="15"/>
      <c r="J267" s="15"/>
    </row>
    <row r="268" spans="1:10">
      <c r="A268" s="135"/>
      <c r="B268" s="15"/>
      <c r="C268" s="15"/>
      <c r="D268" s="15"/>
      <c r="E268" s="15"/>
      <c r="F268" s="15"/>
      <c r="G268" s="15"/>
      <c r="H268" s="15"/>
      <c r="I268" s="15"/>
      <c r="J268" s="15"/>
    </row>
    <row r="269" spans="1:10">
      <c r="A269" s="135"/>
      <c r="B269" s="15"/>
      <c r="C269" s="15"/>
      <c r="D269" s="15"/>
      <c r="E269" s="15"/>
      <c r="F269" s="15"/>
      <c r="G269" s="15"/>
      <c r="H269" s="15"/>
      <c r="I269" s="15"/>
      <c r="J269" s="15"/>
    </row>
    <row r="270" spans="1:10">
      <c r="A270" s="135"/>
      <c r="B270" s="15"/>
      <c r="C270" s="15"/>
      <c r="D270" s="15"/>
      <c r="E270" s="15"/>
      <c r="F270" s="15"/>
      <c r="G270" s="15"/>
      <c r="H270" s="15"/>
      <c r="I270" s="15"/>
      <c r="J270" s="15"/>
    </row>
    <row r="271" spans="1:10">
      <c r="A271" s="135"/>
      <c r="B271" s="15"/>
      <c r="C271" s="15"/>
      <c r="D271" s="15"/>
      <c r="E271" s="15"/>
      <c r="F271" s="15"/>
      <c r="G271" s="15"/>
      <c r="H271" s="15"/>
      <c r="I271" s="15"/>
      <c r="J271" s="15"/>
    </row>
    <row r="272" spans="1:10">
      <c r="A272" s="135"/>
      <c r="B272" s="15"/>
      <c r="C272" s="15"/>
      <c r="D272" s="15"/>
      <c r="E272" s="15"/>
      <c r="F272" s="15"/>
      <c r="G272" s="15"/>
      <c r="H272" s="15"/>
      <c r="I272" s="15"/>
      <c r="J272" s="15"/>
    </row>
    <row r="273" spans="1:10">
      <c r="A273" s="135"/>
      <c r="B273" s="15"/>
      <c r="C273" s="15"/>
      <c r="D273" s="15"/>
      <c r="E273" s="15"/>
      <c r="F273" s="15"/>
      <c r="G273" s="15"/>
      <c r="H273" s="15"/>
      <c r="I273" s="15"/>
      <c r="J273" s="15"/>
    </row>
    <row r="274" spans="1:10">
      <c r="A274" s="135"/>
      <c r="B274" s="15"/>
      <c r="C274" s="15"/>
      <c r="D274" s="15"/>
      <c r="E274" s="15"/>
      <c r="F274" s="15"/>
      <c r="G274" s="15"/>
      <c r="H274" s="15"/>
      <c r="I274" s="15"/>
      <c r="J274" s="15"/>
    </row>
    <row r="275" spans="1:10">
      <c r="A275" s="135"/>
      <c r="B275" s="15"/>
      <c r="C275" s="15"/>
      <c r="D275" s="15"/>
      <c r="E275" s="15"/>
      <c r="F275" s="15"/>
      <c r="G275" s="15"/>
      <c r="H275" s="15"/>
      <c r="I275" s="15"/>
      <c r="J275" s="15"/>
    </row>
    <row r="276" spans="1:10">
      <c r="A276" s="135"/>
      <c r="B276" s="15"/>
      <c r="C276" s="15"/>
      <c r="D276" s="15"/>
      <c r="E276" s="15"/>
      <c r="F276" s="15"/>
      <c r="G276" s="15"/>
      <c r="H276" s="15"/>
      <c r="I276" s="15"/>
      <c r="J276" s="15"/>
    </row>
    <row r="277" spans="1:10">
      <c r="A277" s="135"/>
      <c r="B277" s="15"/>
      <c r="C277" s="15"/>
      <c r="D277" s="15"/>
      <c r="E277" s="15"/>
      <c r="F277" s="15"/>
      <c r="G277" s="15"/>
      <c r="H277" s="15"/>
      <c r="I277" s="15"/>
      <c r="J277" s="15"/>
    </row>
    <row r="278" spans="1:10">
      <c r="A278" s="135"/>
      <c r="B278" s="15"/>
      <c r="C278" s="15"/>
      <c r="D278" s="15"/>
      <c r="E278" s="15"/>
      <c r="F278" s="15"/>
      <c r="G278" s="15"/>
      <c r="H278" s="15"/>
      <c r="I278" s="15"/>
      <c r="J278" s="15"/>
    </row>
    <row r="279" spans="1:10">
      <c r="A279" s="135"/>
      <c r="B279" s="15"/>
      <c r="C279" s="15"/>
      <c r="D279" s="15"/>
      <c r="E279" s="15"/>
      <c r="F279" s="15"/>
      <c r="G279" s="15"/>
      <c r="H279" s="15"/>
      <c r="I279" s="15"/>
      <c r="J279" s="15"/>
    </row>
    <row r="280" spans="1:10">
      <c r="A280" s="135"/>
      <c r="B280" s="15"/>
      <c r="C280" s="15"/>
      <c r="D280" s="15"/>
      <c r="E280" s="15"/>
      <c r="F280" s="15"/>
      <c r="G280" s="15"/>
      <c r="H280" s="15"/>
      <c r="I280" s="15"/>
      <c r="J280" s="15"/>
    </row>
    <row r="281" spans="1:10">
      <c r="A281" s="135"/>
      <c r="B281" s="15"/>
      <c r="C281" s="15"/>
      <c r="D281" s="15"/>
      <c r="E281" s="15"/>
      <c r="F281" s="15"/>
      <c r="G281" s="15"/>
      <c r="H281" s="15"/>
      <c r="I281" s="15"/>
      <c r="J281" s="15"/>
    </row>
    <row r="282" spans="1:10">
      <c r="A282" s="135"/>
      <c r="B282" s="15"/>
      <c r="C282" s="15"/>
      <c r="D282" s="15"/>
      <c r="E282" s="15"/>
      <c r="F282" s="15"/>
      <c r="G282" s="15"/>
      <c r="H282" s="15"/>
      <c r="I282" s="15"/>
      <c r="J282" s="15"/>
    </row>
    <row r="283" spans="1:10">
      <c r="A283" s="135"/>
      <c r="B283" s="15"/>
      <c r="C283" s="15"/>
      <c r="D283" s="15"/>
      <c r="E283" s="15"/>
      <c r="F283" s="15"/>
      <c r="G283" s="15"/>
      <c r="H283" s="15"/>
      <c r="I283" s="15"/>
      <c r="J283" s="15"/>
    </row>
    <row r="284" spans="1:10">
      <c r="A284" s="135"/>
      <c r="B284" s="15"/>
      <c r="C284" s="15"/>
      <c r="D284" s="15"/>
      <c r="E284" s="15"/>
      <c r="F284" s="15"/>
      <c r="G284" s="15"/>
      <c r="H284" s="15"/>
      <c r="I284" s="15"/>
      <c r="J284" s="15"/>
    </row>
    <row r="285" spans="1:10">
      <c r="A285" s="135"/>
      <c r="B285" s="15"/>
      <c r="C285" s="15"/>
      <c r="D285" s="15"/>
      <c r="E285" s="15"/>
      <c r="F285" s="15"/>
      <c r="G285" s="15"/>
      <c r="H285" s="15"/>
      <c r="I285" s="15"/>
      <c r="J285" s="15"/>
    </row>
    <row r="286" spans="1:10">
      <c r="A286" s="135"/>
      <c r="B286" s="15"/>
      <c r="C286" s="15"/>
      <c r="D286" s="15"/>
      <c r="E286" s="15"/>
      <c r="F286" s="15"/>
      <c r="G286" s="15"/>
      <c r="H286" s="15"/>
      <c r="I286" s="15"/>
      <c r="J286" s="15"/>
    </row>
    <row r="287" spans="1:10">
      <c r="A287" s="135"/>
      <c r="B287" s="15"/>
      <c r="C287" s="15"/>
      <c r="D287" s="15"/>
      <c r="E287" s="15"/>
      <c r="F287" s="15"/>
      <c r="G287" s="15"/>
      <c r="H287" s="15"/>
      <c r="I287" s="15"/>
      <c r="J287" s="15"/>
    </row>
    <row r="288" spans="1:10">
      <c r="A288" s="135"/>
      <c r="B288" s="15"/>
      <c r="C288" s="15"/>
      <c r="D288" s="15"/>
      <c r="E288" s="15"/>
      <c r="F288" s="15"/>
      <c r="G288" s="15"/>
      <c r="H288" s="15"/>
      <c r="I288" s="15"/>
      <c r="J288" s="15"/>
    </row>
    <row r="289" spans="1:10">
      <c r="A289" s="135"/>
      <c r="B289" s="15"/>
      <c r="C289" s="15"/>
      <c r="D289" s="15"/>
      <c r="E289" s="15"/>
      <c r="F289" s="15"/>
      <c r="G289" s="15"/>
      <c r="H289" s="15"/>
      <c r="I289" s="15"/>
      <c r="J289" s="15"/>
    </row>
    <row r="290" spans="1:10">
      <c r="A290" s="135"/>
      <c r="B290" s="15"/>
      <c r="C290" s="15"/>
      <c r="D290" s="15"/>
      <c r="E290" s="15"/>
      <c r="F290" s="15"/>
      <c r="G290" s="15"/>
      <c r="H290" s="15"/>
      <c r="I290" s="15"/>
      <c r="J290" s="15"/>
    </row>
    <row r="291" spans="1:10">
      <c r="A291" s="135"/>
      <c r="B291" s="15"/>
      <c r="C291" s="15"/>
      <c r="D291" s="15"/>
      <c r="E291" s="15"/>
      <c r="F291" s="15"/>
      <c r="G291" s="15"/>
      <c r="H291" s="15"/>
      <c r="I291" s="15"/>
      <c r="J291" s="15"/>
    </row>
    <row r="292" spans="1:10">
      <c r="A292" s="135"/>
      <c r="B292" s="15"/>
      <c r="C292" s="15"/>
      <c r="D292" s="15"/>
      <c r="E292" s="15"/>
      <c r="F292" s="15"/>
      <c r="G292" s="15"/>
      <c r="H292" s="15"/>
      <c r="I292" s="15"/>
      <c r="J292" s="15"/>
    </row>
    <row r="293" spans="1:10">
      <c r="A293" s="135"/>
      <c r="B293" s="15"/>
      <c r="C293" s="15"/>
      <c r="D293" s="15"/>
      <c r="E293" s="15"/>
      <c r="F293" s="15"/>
      <c r="G293" s="15"/>
      <c r="H293" s="15"/>
      <c r="I293" s="15"/>
      <c r="J293" s="15"/>
    </row>
    <row r="294" spans="1:10">
      <c r="A294" s="135"/>
      <c r="B294" s="15"/>
      <c r="C294" s="15"/>
      <c r="D294" s="15"/>
      <c r="E294" s="15"/>
      <c r="F294" s="15"/>
      <c r="G294" s="15"/>
      <c r="H294" s="15"/>
      <c r="I294" s="15"/>
      <c r="J294" s="15"/>
    </row>
    <row r="295" spans="1:10">
      <c r="A295" s="135"/>
      <c r="B295" s="15"/>
      <c r="C295" s="15"/>
      <c r="D295" s="15"/>
      <c r="E295" s="15"/>
      <c r="F295" s="15"/>
      <c r="G295" s="15"/>
      <c r="H295" s="15"/>
      <c r="I295" s="15"/>
      <c r="J295" s="15"/>
    </row>
    <row r="296" spans="1:10">
      <c r="A296" s="135"/>
      <c r="B296" s="15"/>
      <c r="C296" s="15"/>
      <c r="D296" s="15"/>
      <c r="E296" s="15"/>
      <c r="F296" s="15"/>
      <c r="G296" s="15"/>
      <c r="H296" s="15"/>
      <c r="I296" s="15"/>
      <c r="J296" s="15"/>
    </row>
    <row r="297" spans="1:10">
      <c r="A297" s="135"/>
      <c r="B297" s="15"/>
      <c r="C297" s="15"/>
      <c r="D297" s="15"/>
      <c r="E297" s="15"/>
      <c r="F297" s="15"/>
      <c r="G297" s="15"/>
      <c r="H297" s="15"/>
      <c r="I297" s="15"/>
      <c r="J297" s="15"/>
    </row>
    <row r="298" spans="1:10">
      <c r="A298" s="135"/>
      <c r="B298" s="15"/>
      <c r="C298" s="15"/>
      <c r="D298" s="15"/>
      <c r="E298" s="15"/>
      <c r="F298" s="15"/>
      <c r="G298" s="15"/>
      <c r="H298" s="15"/>
      <c r="I298" s="15"/>
      <c r="J298" s="15"/>
    </row>
    <row r="299" spans="1:10">
      <c r="A299" s="135"/>
      <c r="B299" s="15"/>
      <c r="C299" s="15"/>
      <c r="D299" s="15"/>
      <c r="E299" s="15"/>
      <c r="F299" s="15"/>
      <c r="G299" s="15"/>
      <c r="H299" s="15"/>
      <c r="I299" s="15"/>
      <c r="J299" s="15"/>
    </row>
    <row r="300" spans="1:10">
      <c r="A300" s="135"/>
      <c r="B300" s="15"/>
      <c r="C300" s="15"/>
      <c r="D300" s="15"/>
      <c r="E300" s="15"/>
      <c r="F300" s="15"/>
      <c r="G300" s="15"/>
      <c r="H300" s="15"/>
      <c r="I300" s="15"/>
      <c r="J300" s="15"/>
    </row>
    <row r="301" spans="1:10">
      <c r="A301" s="135"/>
      <c r="B301" s="15"/>
      <c r="C301" s="15"/>
      <c r="D301" s="15"/>
      <c r="E301" s="15"/>
      <c r="F301" s="15"/>
      <c r="G301" s="15"/>
      <c r="H301" s="15"/>
      <c r="I301" s="15"/>
      <c r="J301" s="15"/>
    </row>
    <row r="302" spans="1:10">
      <c r="A302" s="135"/>
      <c r="B302" s="15"/>
      <c r="C302" s="15"/>
      <c r="D302" s="15"/>
      <c r="E302" s="15"/>
      <c r="F302" s="15"/>
      <c r="G302" s="15"/>
      <c r="H302" s="15"/>
      <c r="I302" s="15"/>
      <c r="J302" s="15"/>
    </row>
    <row r="303" spans="1:10">
      <c r="A303" s="135"/>
      <c r="B303" s="15"/>
      <c r="C303" s="15"/>
      <c r="D303" s="15"/>
      <c r="E303" s="15"/>
      <c r="F303" s="15"/>
      <c r="G303" s="15"/>
      <c r="H303" s="15"/>
      <c r="I303" s="15"/>
      <c r="J303" s="15"/>
    </row>
    <row r="304" spans="1:10">
      <c r="A304" s="135"/>
      <c r="B304" s="15"/>
      <c r="C304" s="15"/>
      <c r="D304" s="15"/>
      <c r="E304" s="15"/>
      <c r="F304" s="15"/>
      <c r="G304" s="15"/>
      <c r="H304" s="15"/>
      <c r="I304" s="15"/>
      <c r="J304" s="15"/>
    </row>
    <row r="305" spans="1:10">
      <c r="A305" s="135"/>
      <c r="B305" s="15"/>
      <c r="C305" s="15"/>
      <c r="D305" s="15"/>
      <c r="E305" s="15"/>
      <c r="F305" s="15"/>
      <c r="G305" s="15"/>
      <c r="H305" s="15"/>
      <c r="I305" s="15"/>
      <c r="J305" s="15"/>
    </row>
    <row r="306" spans="1:10">
      <c r="A306" s="135"/>
      <c r="B306" s="15"/>
      <c r="C306" s="15"/>
      <c r="D306" s="15"/>
      <c r="E306" s="15"/>
      <c r="F306" s="15"/>
      <c r="G306" s="15"/>
      <c r="H306" s="15"/>
      <c r="I306" s="15"/>
      <c r="J306" s="15"/>
    </row>
    <row r="307" spans="1:10">
      <c r="A307" s="135"/>
      <c r="B307" s="15"/>
      <c r="C307" s="15"/>
      <c r="D307" s="15"/>
      <c r="E307" s="15"/>
      <c r="F307" s="15"/>
      <c r="G307" s="15"/>
      <c r="H307" s="15"/>
      <c r="I307" s="15"/>
      <c r="J307" s="15"/>
    </row>
    <row r="308" spans="1:10">
      <c r="A308" s="135"/>
      <c r="B308" s="15"/>
      <c r="C308" s="15"/>
      <c r="D308" s="15"/>
      <c r="E308" s="15"/>
      <c r="F308" s="15"/>
      <c r="G308" s="15"/>
      <c r="H308" s="15"/>
      <c r="I308" s="15"/>
      <c r="J308" s="15"/>
    </row>
    <row r="309" spans="1:10">
      <c r="A309" s="135"/>
      <c r="B309" s="15"/>
      <c r="C309" s="15"/>
      <c r="D309" s="15"/>
      <c r="E309" s="15"/>
      <c r="F309" s="15"/>
      <c r="G309" s="15"/>
      <c r="H309" s="15"/>
      <c r="I309" s="15"/>
      <c r="J309" s="15"/>
    </row>
    <row r="310" spans="1:10">
      <c r="A310" s="135"/>
      <c r="B310" s="15"/>
      <c r="C310" s="15"/>
      <c r="D310" s="15"/>
      <c r="E310" s="15"/>
      <c r="F310" s="15"/>
      <c r="G310" s="15"/>
      <c r="H310" s="15"/>
      <c r="I310" s="15"/>
      <c r="J310" s="15"/>
    </row>
    <row r="311" spans="1:10">
      <c r="A311" s="135"/>
      <c r="B311" s="15"/>
      <c r="C311" s="15"/>
      <c r="D311" s="15"/>
      <c r="E311" s="15"/>
      <c r="F311" s="15"/>
      <c r="G311" s="15"/>
      <c r="H311" s="15"/>
      <c r="I311" s="15"/>
      <c r="J311" s="15"/>
    </row>
    <row r="312" spans="1:10">
      <c r="A312" s="135"/>
      <c r="B312" s="15"/>
      <c r="C312" s="15"/>
      <c r="D312" s="15"/>
      <c r="E312" s="15"/>
      <c r="F312" s="15"/>
      <c r="G312" s="15"/>
      <c r="H312" s="15"/>
      <c r="I312" s="15"/>
      <c r="J312" s="15"/>
    </row>
    <row r="313" spans="1:10">
      <c r="A313" s="135"/>
      <c r="B313" s="15"/>
      <c r="C313" s="15"/>
      <c r="D313" s="15"/>
      <c r="E313" s="15"/>
      <c r="F313" s="15"/>
      <c r="G313" s="15"/>
      <c r="H313" s="15"/>
      <c r="I313" s="15"/>
      <c r="J313" s="15"/>
    </row>
    <row r="314" spans="1:10">
      <c r="A314" s="135"/>
      <c r="B314" s="15"/>
      <c r="C314" s="15"/>
      <c r="D314" s="15"/>
      <c r="E314" s="15"/>
      <c r="F314" s="15"/>
      <c r="G314" s="15"/>
      <c r="H314" s="15"/>
      <c r="I314" s="15"/>
      <c r="J314" s="15"/>
    </row>
    <row r="315" spans="1:10">
      <c r="A315" s="135"/>
      <c r="B315" s="15"/>
      <c r="C315" s="15"/>
      <c r="D315" s="15"/>
      <c r="E315" s="15"/>
      <c r="F315" s="15"/>
      <c r="G315" s="15"/>
      <c r="H315" s="15"/>
      <c r="I315" s="15"/>
      <c r="J315" s="15"/>
    </row>
    <row r="316" spans="1:10">
      <c r="A316" s="135"/>
      <c r="B316" s="15"/>
      <c r="C316" s="15"/>
      <c r="D316" s="15"/>
      <c r="E316" s="15"/>
      <c r="F316" s="15"/>
      <c r="G316" s="15"/>
      <c r="H316" s="15"/>
      <c r="I316" s="15"/>
      <c r="J316" s="15"/>
    </row>
    <row r="317" spans="1:10">
      <c r="A317" s="135"/>
      <c r="B317" s="15"/>
      <c r="C317" s="15"/>
      <c r="D317" s="15"/>
      <c r="E317" s="15"/>
      <c r="F317" s="15"/>
      <c r="G317" s="15"/>
      <c r="H317" s="15"/>
      <c r="I317" s="15"/>
      <c r="J317" s="15"/>
    </row>
    <row r="318" spans="1:10">
      <c r="A318" s="135"/>
      <c r="B318" s="15"/>
      <c r="C318" s="15"/>
      <c r="D318" s="15"/>
      <c r="E318" s="15"/>
      <c r="F318" s="15"/>
      <c r="G318" s="15"/>
      <c r="H318" s="15"/>
      <c r="I318" s="15"/>
      <c r="J318" s="15"/>
    </row>
    <row r="319" spans="1:10">
      <c r="A319" s="135"/>
      <c r="B319" s="15"/>
      <c r="C319" s="15"/>
      <c r="D319" s="15"/>
      <c r="E319" s="15"/>
      <c r="F319" s="15"/>
      <c r="G319" s="15"/>
      <c r="H319" s="15"/>
      <c r="I319" s="15"/>
      <c r="J319" s="15"/>
    </row>
    <row r="320" spans="1:10">
      <c r="A320" s="135"/>
      <c r="B320" s="15"/>
      <c r="C320" s="15"/>
      <c r="D320" s="15"/>
      <c r="E320" s="15"/>
      <c r="F320" s="15"/>
      <c r="G320" s="15"/>
      <c r="H320" s="15"/>
      <c r="I320" s="15"/>
      <c r="J320" s="15"/>
    </row>
    <row r="321" spans="1:10">
      <c r="A321" s="135"/>
      <c r="B321" s="15"/>
      <c r="C321" s="15"/>
      <c r="D321" s="15"/>
      <c r="E321" s="15"/>
      <c r="F321" s="15"/>
      <c r="G321" s="15"/>
      <c r="H321" s="15"/>
      <c r="I321" s="15"/>
      <c r="J321" s="15"/>
    </row>
    <row r="322" spans="1:10">
      <c r="A322" s="135"/>
      <c r="B322" s="15"/>
      <c r="C322" s="15"/>
      <c r="D322" s="15"/>
      <c r="E322" s="15"/>
      <c r="F322" s="15"/>
      <c r="G322" s="15"/>
      <c r="H322" s="15"/>
      <c r="I322" s="15"/>
      <c r="J322" s="15"/>
    </row>
    <row r="323" spans="1:10">
      <c r="A323" s="135"/>
      <c r="B323" s="15"/>
      <c r="C323" s="15"/>
      <c r="D323" s="15"/>
      <c r="E323" s="15"/>
      <c r="F323" s="15"/>
      <c r="G323" s="15"/>
      <c r="H323" s="15"/>
      <c r="I323" s="15"/>
      <c r="J323" s="15"/>
    </row>
    <row r="324" spans="1:10">
      <c r="A324" s="135"/>
      <c r="B324" s="15"/>
      <c r="C324" s="15"/>
      <c r="D324" s="15"/>
      <c r="E324" s="15"/>
      <c r="F324" s="15"/>
      <c r="G324" s="15"/>
      <c r="H324" s="15"/>
      <c r="I324" s="15"/>
      <c r="J324" s="15"/>
    </row>
    <row r="325" spans="1:10">
      <c r="A325" s="135"/>
      <c r="B325" s="15"/>
      <c r="C325" s="15"/>
      <c r="D325" s="15"/>
      <c r="E325" s="15"/>
      <c r="F325" s="15"/>
      <c r="G325" s="15"/>
      <c r="H325" s="15"/>
      <c r="I325" s="15"/>
      <c r="J325" s="15"/>
    </row>
    <row r="326" spans="1:10">
      <c r="A326" s="135"/>
      <c r="B326" s="15"/>
      <c r="C326" s="15"/>
      <c r="D326" s="15"/>
      <c r="E326" s="15"/>
      <c r="F326" s="15"/>
      <c r="G326" s="15"/>
      <c r="H326" s="15"/>
      <c r="I326" s="15"/>
      <c r="J326" s="15"/>
    </row>
    <row r="327" spans="1:10">
      <c r="A327" s="135"/>
      <c r="B327" s="15"/>
      <c r="C327" s="15"/>
      <c r="D327" s="15"/>
      <c r="E327" s="15"/>
      <c r="F327" s="15"/>
      <c r="G327" s="15"/>
      <c r="H327" s="15"/>
      <c r="I327" s="15"/>
      <c r="J327" s="15"/>
    </row>
    <row r="328" spans="1:10">
      <c r="A328" s="135"/>
      <c r="B328" s="15"/>
      <c r="C328" s="15"/>
      <c r="D328" s="15"/>
      <c r="E328" s="15"/>
      <c r="F328" s="15"/>
      <c r="G328" s="15"/>
      <c r="H328" s="15"/>
      <c r="I328" s="15"/>
      <c r="J328" s="15"/>
    </row>
    <row r="329" spans="1:10">
      <c r="A329" s="135"/>
      <c r="B329" s="15"/>
      <c r="C329" s="15"/>
      <c r="D329" s="15"/>
      <c r="E329" s="15"/>
      <c r="F329" s="15"/>
      <c r="G329" s="15"/>
      <c r="H329" s="15"/>
      <c r="I329" s="15"/>
      <c r="J329" s="15"/>
    </row>
    <row r="330" spans="1:10">
      <c r="A330" s="135"/>
      <c r="B330" s="15"/>
      <c r="C330" s="15"/>
      <c r="D330" s="15"/>
      <c r="E330" s="15"/>
      <c r="F330" s="15"/>
      <c r="G330" s="15"/>
      <c r="H330" s="15"/>
      <c r="I330" s="15"/>
      <c r="J330" s="15"/>
    </row>
    <row r="331" spans="1:10">
      <c r="A331" s="135"/>
      <c r="B331" s="15"/>
      <c r="C331" s="15"/>
      <c r="D331" s="15"/>
      <c r="E331" s="15"/>
      <c r="F331" s="15"/>
      <c r="G331" s="15"/>
      <c r="H331" s="15"/>
      <c r="I331" s="15"/>
      <c r="J331" s="15"/>
    </row>
    <row r="332" spans="1:10">
      <c r="A332" s="135"/>
      <c r="B332" s="15"/>
      <c r="C332" s="15"/>
      <c r="D332" s="15"/>
      <c r="E332" s="15"/>
      <c r="F332" s="15"/>
      <c r="G332" s="15"/>
      <c r="H332" s="15"/>
      <c r="I332" s="15"/>
      <c r="J332" s="15"/>
    </row>
    <row r="333" spans="1:10">
      <c r="A333" s="135"/>
      <c r="B333" s="15"/>
      <c r="C333" s="15"/>
      <c r="D333" s="15"/>
      <c r="E333" s="15"/>
      <c r="F333" s="15"/>
      <c r="G333" s="15"/>
      <c r="H333" s="15"/>
      <c r="I333" s="15"/>
      <c r="J333" s="15"/>
    </row>
    <row r="334" spans="1:10">
      <c r="A334" s="135"/>
      <c r="B334" s="15"/>
      <c r="C334" s="15"/>
      <c r="D334" s="15"/>
      <c r="E334" s="15"/>
      <c r="F334" s="15"/>
      <c r="G334" s="15"/>
      <c r="H334" s="15"/>
      <c r="I334" s="15"/>
      <c r="J334" s="15"/>
    </row>
    <row r="335" spans="1:10">
      <c r="A335" s="135"/>
      <c r="B335" s="15"/>
      <c r="C335" s="15"/>
      <c r="D335" s="15"/>
      <c r="E335" s="15"/>
      <c r="F335" s="15"/>
      <c r="G335" s="15"/>
      <c r="H335" s="15"/>
      <c r="I335" s="15"/>
      <c r="J335" s="15"/>
    </row>
    <row r="336" spans="1:10">
      <c r="A336" s="135"/>
      <c r="B336" s="15"/>
      <c r="C336" s="15"/>
      <c r="D336" s="15"/>
      <c r="E336" s="15"/>
      <c r="F336" s="15"/>
      <c r="G336" s="15"/>
      <c r="H336" s="15"/>
      <c r="I336" s="15"/>
      <c r="J336" s="15"/>
    </row>
    <row r="337" spans="1:10">
      <c r="A337" s="135"/>
      <c r="B337" s="15"/>
      <c r="C337" s="15"/>
      <c r="D337" s="15"/>
      <c r="E337" s="15"/>
      <c r="F337" s="15"/>
      <c r="G337" s="15"/>
      <c r="H337" s="15"/>
      <c r="I337" s="15"/>
      <c r="J337" s="15"/>
    </row>
    <row r="338" spans="1:10">
      <c r="A338" s="135"/>
      <c r="B338" s="15"/>
      <c r="C338" s="15"/>
      <c r="D338" s="15"/>
      <c r="E338" s="15"/>
      <c r="F338" s="15"/>
      <c r="G338" s="15"/>
      <c r="H338" s="15"/>
      <c r="I338" s="15"/>
      <c r="J338" s="15"/>
    </row>
    <row r="339" spans="1:10">
      <c r="A339" s="135"/>
      <c r="B339" s="15"/>
      <c r="C339" s="15"/>
      <c r="D339" s="15"/>
      <c r="E339" s="15"/>
      <c r="F339" s="15"/>
      <c r="G339" s="15"/>
      <c r="H339" s="15"/>
      <c r="I339" s="15"/>
      <c r="J339" s="15"/>
    </row>
    <row r="340" spans="1:10">
      <c r="A340" s="135"/>
      <c r="B340" s="15"/>
      <c r="C340" s="15"/>
      <c r="D340" s="15"/>
      <c r="E340" s="15"/>
      <c r="F340" s="15"/>
      <c r="G340" s="15"/>
      <c r="H340" s="15"/>
      <c r="I340" s="15"/>
      <c r="J340" s="15"/>
    </row>
    <row r="341" spans="1:10">
      <c r="A341" s="135"/>
      <c r="B341" s="15"/>
      <c r="C341" s="15"/>
      <c r="D341" s="15"/>
      <c r="E341" s="15"/>
      <c r="F341" s="15"/>
      <c r="G341" s="15"/>
      <c r="H341" s="15"/>
      <c r="I341" s="15"/>
      <c r="J341" s="15"/>
    </row>
    <row r="342" spans="1:10">
      <c r="A342" s="135"/>
      <c r="B342" s="15"/>
      <c r="C342" s="15"/>
      <c r="D342" s="15"/>
      <c r="E342" s="15"/>
      <c r="F342" s="15"/>
      <c r="G342" s="15"/>
      <c r="H342" s="15"/>
      <c r="I342" s="15"/>
      <c r="J342" s="15"/>
    </row>
    <row r="343" spans="1:10">
      <c r="A343" s="135"/>
      <c r="B343" s="15"/>
      <c r="C343" s="15"/>
      <c r="D343" s="15"/>
      <c r="E343" s="15"/>
      <c r="F343" s="15"/>
      <c r="G343" s="15"/>
      <c r="H343" s="15"/>
      <c r="I343" s="15"/>
      <c r="J343" s="15"/>
    </row>
    <row r="344" spans="1:10">
      <c r="A344" s="135"/>
      <c r="B344" s="15"/>
      <c r="C344" s="15"/>
      <c r="D344" s="15"/>
      <c r="E344" s="15"/>
      <c r="F344" s="15"/>
      <c r="G344" s="15"/>
      <c r="H344" s="15"/>
      <c r="I344" s="15"/>
      <c r="J344" s="15"/>
    </row>
    <row r="345" spans="1:10">
      <c r="A345" s="135"/>
      <c r="B345" s="15"/>
      <c r="C345" s="15"/>
      <c r="D345" s="15"/>
      <c r="E345" s="15"/>
      <c r="F345" s="15"/>
      <c r="G345" s="15"/>
      <c r="H345" s="15"/>
      <c r="I345" s="15"/>
      <c r="J345" s="15"/>
    </row>
    <row r="346" spans="1:10">
      <c r="A346" s="135"/>
      <c r="B346" s="15"/>
      <c r="C346" s="15"/>
      <c r="D346" s="15"/>
      <c r="E346" s="15"/>
      <c r="F346" s="15"/>
      <c r="G346" s="15"/>
      <c r="H346" s="15"/>
      <c r="I346" s="15"/>
      <c r="J346" s="15"/>
    </row>
    <row r="347" spans="1:10">
      <c r="A347" s="135"/>
      <c r="B347" s="15"/>
      <c r="C347" s="15"/>
      <c r="D347" s="15"/>
      <c r="E347" s="15"/>
      <c r="F347" s="15"/>
      <c r="G347" s="15"/>
      <c r="H347" s="15"/>
      <c r="I347" s="15"/>
      <c r="J347" s="15"/>
    </row>
    <row r="348" spans="1:10">
      <c r="A348" s="135"/>
      <c r="B348" s="15"/>
      <c r="C348" s="15"/>
      <c r="D348" s="15"/>
      <c r="E348" s="15"/>
      <c r="F348" s="15"/>
      <c r="G348" s="15"/>
      <c r="H348" s="15"/>
      <c r="I348" s="15"/>
      <c r="J348" s="15"/>
    </row>
    <row r="349" spans="1:10">
      <c r="A349" s="135"/>
      <c r="B349" s="15"/>
      <c r="C349" s="15"/>
      <c r="D349" s="15"/>
      <c r="E349" s="15"/>
      <c r="F349" s="15"/>
      <c r="G349" s="15"/>
      <c r="H349" s="15"/>
      <c r="I349" s="15"/>
      <c r="J349" s="15"/>
    </row>
    <row r="350" spans="1:10">
      <c r="A350" s="135"/>
      <c r="B350" s="15"/>
      <c r="C350" s="15"/>
      <c r="D350" s="15"/>
      <c r="E350" s="15"/>
      <c r="F350" s="15"/>
      <c r="G350" s="15"/>
      <c r="H350" s="15"/>
      <c r="I350" s="15"/>
      <c r="J350" s="15"/>
    </row>
    <row r="351" spans="1:10">
      <c r="A351" s="135"/>
      <c r="B351" s="15"/>
      <c r="C351" s="15"/>
      <c r="D351" s="15"/>
      <c r="E351" s="15"/>
      <c r="F351" s="15"/>
      <c r="G351" s="15"/>
      <c r="H351" s="15"/>
      <c r="I351" s="15"/>
      <c r="J351" s="15"/>
    </row>
    <row r="352" spans="1:10">
      <c r="A352" s="135"/>
      <c r="B352" s="15"/>
      <c r="C352" s="15"/>
      <c r="D352" s="15"/>
      <c r="E352" s="15"/>
      <c r="F352" s="15"/>
      <c r="G352" s="15"/>
      <c r="H352" s="15"/>
      <c r="I352" s="15"/>
      <c r="J352" s="15"/>
    </row>
    <row r="353" spans="1:10">
      <c r="A353" s="135"/>
      <c r="B353" s="15"/>
      <c r="C353" s="15"/>
      <c r="D353" s="15"/>
      <c r="E353" s="15"/>
      <c r="F353" s="15"/>
      <c r="G353" s="15"/>
      <c r="H353" s="15"/>
      <c r="I353" s="15"/>
      <c r="J353" s="15"/>
    </row>
    <row r="354" spans="1:10">
      <c r="A354" s="135"/>
      <c r="B354" s="15"/>
      <c r="C354" s="15"/>
      <c r="D354" s="15"/>
      <c r="E354" s="15"/>
      <c r="F354" s="15"/>
      <c r="G354" s="15"/>
      <c r="H354" s="15"/>
      <c r="I354" s="15"/>
      <c r="J354" s="15"/>
    </row>
    <row r="355" spans="1:10">
      <c r="A355" s="135"/>
      <c r="B355" s="15"/>
      <c r="C355" s="15"/>
      <c r="D355" s="15"/>
      <c r="E355" s="15"/>
      <c r="F355" s="15"/>
      <c r="G355" s="15"/>
      <c r="H355" s="15"/>
      <c r="I355" s="15"/>
      <c r="J355" s="15"/>
    </row>
    <row r="356" spans="1:10">
      <c r="A356" s="135"/>
      <c r="B356" s="15"/>
      <c r="C356" s="15"/>
      <c r="D356" s="15"/>
      <c r="E356" s="15"/>
      <c r="F356" s="15"/>
      <c r="G356" s="15"/>
      <c r="H356" s="15"/>
      <c r="I356" s="15"/>
      <c r="J356" s="15"/>
    </row>
    <row r="357" spans="1:10">
      <c r="A357" s="135"/>
      <c r="B357" s="15"/>
      <c r="C357" s="15"/>
      <c r="D357" s="15"/>
      <c r="E357" s="15"/>
      <c r="F357" s="15"/>
      <c r="G357" s="15"/>
      <c r="H357" s="15"/>
      <c r="I357" s="15"/>
      <c r="J357" s="15"/>
    </row>
    <row r="358" spans="1:10">
      <c r="A358" s="135"/>
      <c r="B358" s="15"/>
      <c r="C358" s="15"/>
      <c r="D358" s="15"/>
      <c r="E358" s="15"/>
      <c r="F358" s="15"/>
      <c r="G358" s="15"/>
      <c r="H358" s="15"/>
      <c r="I358" s="15"/>
      <c r="J358" s="15"/>
    </row>
    <row r="359" spans="1:10">
      <c r="A359" s="135"/>
      <c r="B359" s="15"/>
      <c r="C359" s="15"/>
      <c r="D359" s="15"/>
      <c r="E359" s="15"/>
      <c r="F359" s="15"/>
      <c r="G359" s="15"/>
      <c r="H359" s="15"/>
      <c r="I359" s="15"/>
      <c r="J359" s="15"/>
    </row>
    <row r="360" spans="1:10">
      <c r="A360" s="135"/>
      <c r="B360" s="15"/>
      <c r="C360" s="15"/>
      <c r="D360" s="15"/>
      <c r="E360" s="15"/>
      <c r="F360" s="15"/>
      <c r="G360" s="15"/>
      <c r="H360" s="15"/>
      <c r="I360" s="15"/>
      <c r="J360" s="15"/>
    </row>
    <row r="361" spans="1:10">
      <c r="A361" s="135"/>
      <c r="B361" s="15"/>
      <c r="C361" s="15"/>
      <c r="D361" s="15"/>
      <c r="E361" s="15"/>
      <c r="F361" s="15"/>
      <c r="G361" s="15"/>
      <c r="H361" s="15"/>
      <c r="I361" s="15"/>
      <c r="J361" s="15"/>
    </row>
    <row r="362" spans="1:10">
      <c r="A362" s="135"/>
      <c r="B362" s="15"/>
      <c r="C362" s="15"/>
      <c r="D362" s="15"/>
      <c r="E362" s="15"/>
      <c r="F362" s="15"/>
      <c r="G362" s="15"/>
      <c r="H362" s="15"/>
      <c r="I362" s="15"/>
      <c r="J362" s="15"/>
    </row>
    <row r="363" spans="1:10">
      <c r="A363" s="135"/>
      <c r="B363" s="15"/>
      <c r="C363" s="15"/>
      <c r="D363" s="15"/>
      <c r="E363" s="15"/>
      <c r="F363" s="15"/>
      <c r="G363" s="15"/>
      <c r="H363" s="15"/>
      <c r="I363" s="15"/>
      <c r="J363" s="15"/>
    </row>
    <row r="364" spans="1:10">
      <c r="A364" s="135"/>
      <c r="B364" s="15"/>
      <c r="C364" s="15"/>
      <c r="D364" s="15"/>
      <c r="E364" s="15"/>
      <c r="F364" s="15"/>
      <c r="G364" s="15"/>
      <c r="H364" s="15"/>
      <c r="I364" s="15"/>
      <c r="J364" s="15"/>
    </row>
    <row r="365" spans="1:10">
      <c r="A365" s="135"/>
      <c r="B365" s="15"/>
      <c r="C365" s="15"/>
      <c r="D365" s="15"/>
      <c r="E365" s="15"/>
      <c r="F365" s="15"/>
      <c r="G365" s="15"/>
      <c r="H365" s="15"/>
      <c r="I365" s="15"/>
      <c r="J365" s="15"/>
    </row>
    <row r="366" spans="1:10">
      <c r="A366" s="135"/>
      <c r="B366" s="15"/>
      <c r="C366" s="15"/>
      <c r="D366" s="15"/>
      <c r="E366" s="15"/>
      <c r="F366" s="15"/>
      <c r="G366" s="15"/>
      <c r="H366" s="15"/>
      <c r="I366" s="15"/>
      <c r="J366" s="15"/>
    </row>
    <row r="367" spans="1:10">
      <c r="A367" s="135"/>
      <c r="B367" s="15"/>
      <c r="C367" s="15"/>
      <c r="D367" s="15"/>
      <c r="E367" s="15"/>
      <c r="F367" s="15"/>
      <c r="G367" s="15"/>
      <c r="H367" s="15"/>
      <c r="I367" s="15"/>
      <c r="J367" s="15"/>
    </row>
    <row r="368" spans="1:10">
      <c r="A368" s="135"/>
      <c r="B368" s="15"/>
      <c r="C368" s="15"/>
      <c r="D368" s="15"/>
      <c r="E368" s="15"/>
      <c r="F368" s="15"/>
      <c r="G368" s="15"/>
      <c r="H368" s="15"/>
      <c r="I368" s="15"/>
      <c r="J368" s="15"/>
    </row>
    <row r="369" spans="1:10">
      <c r="A369" s="135"/>
      <c r="B369" s="15"/>
      <c r="C369" s="15"/>
      <c r="D369" s="15"/>
      <c r="E369" s="15"/>
      <c r="F369" s="15"/>
      <c r="G369" s="15"/>
      <c r="H369" s="15"/>
      <c r="I369" s="15"/>
      <c r="J369" s="15"/>
    </row>
    <row r="370" spans="1:10">
      <c r="A370" s="135"/>
      <c r="B370" s="15"/>
      <c r="C370" s="15"/>
      <c r="D370" s="15"/>
      <c r="E370" s="15"/>
      <c r="F370" s="15"/>
      <c r="G370" s="15"/>
      <c r="H370" s="15"/>
      <c r="I370" s="15"/>
      <c r="J370" s="15"/>
    </row>
    <row r="371" spans="1:10">
      <c r="A371" s="135"/>
      <c r="B371" s="15"/>
      <c r="C371" s="15"/>
      <c r="D371" s="15"/>
      <c r="E371" s="15"/>
      <c r="F371" s="15"/>
      <c r="G371" s="15"/>
      <c r="H371" s="15"/>
      <c r="I371" s="15"/>
      <c r="J371" s="15"/>
    </row>
    <row r="372" spans="1:10">
      <c r="A372" s="135"/>
      <c r="B372" s="15"/>
      <c r="C372" s="15"/>
      <c r="D372" s="15"/>
      <c r="E372" s="15"/>
      <c r="F372" s="15"/>
      <c r="G372" s="15"/>
      <c r="H372" s="15"/>
      <c r="I372" s="15"/>
      <c r="J372" s="15"/>
    </row>
    <row r="373" spans="1:10">
      <c r="A373" s="135"/>
      <c r="B373" s="15"/>
      <c r="C373" s="15"/>
      <c r="D373" s="15"/>
      <c r="E373" s="15"/>
      <c r="F373" s="15"/>
      <c r="G373" s="15"/>
      <c r="H373" s="15"/>
      <c r="I373" s="15"/>
      <c r="J373" s="15"/>
    </row>
    <row r="374" spans="1:10">
      <c r="A374" s="135"/>
      <c r="B374" s="15"/>
      <c r="C374" s="15"/>
      <c r="D374" s="15"/>
      <c r="E374" s="15"/>
      <c r="F374" s="15"/>
      <c r="G374" s="15"/>
      <c r="H374" s="15"/>
      <c r="I374" s="15"/>
      <c r="J374" s="15"/>
    </row>
    <row r="375" spans="1:10">
      <c r="A375" s="135"/>
      <c r="B375" s="15"/>
      <c r="C375" s="15"/>
      <c r="D375" s="15"/>
      <c r="E375" s="15"/>
      <c r="F375" s="15"/>
      <c r="G375" s="15"/>
      <c r="H375" s="15"/>
      <c r="I375" s="15"/>
      <c r="J375" s="15"/>
    </row>
    <row r="376" spans="1:10">
      <c r="A376" s="135"/>
      <c r="B376" s="15"/>
      <c r="C376" s="15"/>
      <c r="D376" s="15"/>
      <c r="E376" s="15"/>
      <c r="F376" s="15"/>
      <c r="G376" s="15"/>
      <c r="H376" s="15"/>
      <c r="I376" s="15"/>
      <c r="J376" s="15"/>
    </row>
    <row r="377" spans="1:10">
      <c r="A377" s="135"/>
      <c r="B377" s="15"/>
      <c r="C377" s="15"/>
      <c r="D377" s="15"/>
      <c r="E377" s="15"/>
      <c r="F377" s="15"/>
      <c r="G377" s="15"/>
      <c r="H377" s="15"/>
      <c r="I377" s="15"/>
      <c r="J377" s="15"/>
    </row>
    <row r="378" spans="1:10">
      <c r="A378" s="135"/>
      <c r="B378" s="15"/>
      <c r="C378" s="15"/>
      <c r="D378" s="15"/>
      <c r="E378" s="15"/>
      <c r="F378" s="15"/>
      <c r="G378" s="15"/>
      <c r="H378" s="15"/>
      <c r="I378" s="15"/>
      <c r="J378" s="15"/>
    </row>
    <row r="379" spans="1:10">
      <c r="A379" s="135"/>
      <c r="B379" s="15"/>
      <c r="C379" s="15"/>
      <c r="D379" s="15"/>
      <c r="E379" s="15"/>
      <c r="F379" s="15"/>
      <c r="G379" s="15"/>
      <c r="H379" s="15"/>
      <c r="I379" s="15"/>
      <c r="J379" s="15"/>
    </row>
    <row r="380" spans="1:10">
      <c r="A380" s="135"/>
      <c r="B380" s="15"/>
      <c r="C380" s="15"/>
      <c r="D380" s="15"/>
      <c r="E380" s="15"/>
      <c r="F380" s="15"/>
      <c r="G380" s="15"/>
      <c r="H380" s="15"/>
      <c r="I380" s="15"/>
      <c r="J380" s="15"/>
    </row>
    <row r="381" spans="1:10">
      <c r="A381" s="135"/>
      <c r="B381" s="15"/>
      <c r="C381" s="15"/>
      <c r="D381" s="15"/>
      <c r="E381" s="15"/>
      <c r="F381" s="15"/>
      <c r="G381" s="15"/>
      <c r="H381" s="15"/>
      <c r="I381" s="15"/>
      <c r="J381" s="15"/>
    </row>
    <row r="382" spans="1:10">
      <c r="A382" s="135"/>
      <c r="B382" s="15"/>
      <c r="C382" s="15"/>
      <c r="D382" s="15"/>
      <c r="E382" s="15"/>
      <c r="F382" s="15"/>
      <c r="G382" s="15"/>
      <c r="H382" s="15"/>
      <c r="I382" s="15"/>
      <c r="J382" s="15"/>
    </row>
    <row r="383" spans="1:10">
      <c r="A383" s="135"/>
      <c r="B383" s="15"/>
      <c r="C383" s="15"/>
      <c r="D383" s="15"/>
      <c r="E383" s="15"/>
      <c r="F383" s="15"/>
      <c r="G383" s="15"/>
      <c r="H383" s="15"/>
      <c r="I383" s="15"/>
      <c r="J383" s="15"/>
    </row>
    <row r="384" spans="1:10">
      <c r="A384" s="135"/>
      <c r="B384" s="15"/>
      <c r="C384" s="15"/>
      <c r="D384" s="15"/>
      <c r="E384" s="15"/>
      <c r="F384" s="15"/>
      <c r="G384" s="15"/>
      <c r="H384" s="15"/>
      <c r="I384" s="15"/>
      <c r="J384" s="15"/>
    </row>
    <row r="385" spans="1:10">
      <c r="A385" s="135"/>
      <c r="B385" s="15"/>
      <c r="C385" s="15"/>
      <c r="D385" s="15"/>
      <c r="E385" s="15"/>
      <c r="F385" s="15"/>
      <c r="G385" s="15"/>
      <c r="H385" s="15"/>
      <c r="I385" s="15"/>
      <c r="J385" s="15"/>
    </row>
    <row r="386" spans="1:10">
      <c r="A386" s="135"/>
      <c r="B386" s="15"/>
      <c r="C386" s="15"/>
      <c r="D386" s="15"/>
      <c r="E386" s="15"/>
      <c r="F386" s="15"/>
      <c r="G386" s="15"/>
      <c r="H386" s="15"/>
      <c r="I386" s="15"/>
      <c r="J386" s="15"/>
    </row>
    <row r="387" spans="1:10">
      <c r="A387" s="135"/>
      <c r="B387" s="15"/>
      <c r="C387" s="15"/>
      <c r="D387" s="15"/>
      <c r="E387" s="15"/>
      <c r="F387" s="15"/>
      <c r="G387" s="15"/>
      <c r="H387" s="15"/>
      <c r="I387" s="15"/>
      <c r="J387" s="15"/>
    </row>
    <row r="388" spans="1:10">
      <c r="A388" s="135"/>
      <c r="B388" s="15"/>
      <c r="C388" s="15"/>
      <c r="D388" s="15"/>
      <c r="E388" s="15"/>
      <c r="F388" s="15"/>
      <c r="G388" s="15"/>
      <c r="H388" s="15"/>
      <c r="I388" s="15"/>
      <c r="J388" s="15"/>
    </row>
    <row r="389" spans="1:10">
      <c r="A389" s="135"/>
      <c r="B389" s="15"/>
      <c r="C389" s="15"/>
      <c r="D389" s="15"/>
      <c r="E389" s="15"/>
      <c r="F389" s="15"/>
      <c r="G389" s="15"/>
      <c r="H389" s="15"/>
      <c r="I389" s="15"/>
      <c r="J389" s="15"/>
    </row>
    <row r="390" spans="1:10">
      <c r="A390" s="135"/>
      <c r="B390" s="15"/>
      <c r="C390" s="15"/>
      <c r="D390" s="15"/>
      <c r="E390" s="15"/>
      <c r="F390" s="15"/>
      <c r="G390" s="15"/>
      <c r="H390" s="15"/>
      <c r="I390" s="15"/>
      <c r="J390" s="15"/>
    </row>
    <row r="391" spans="1:10">
      <c r="A391" s="135"/>
      <c r="B391" s="15"/>
      <c r="C391" s="15"/>
      <c r="D391" s="15"/>
      <c r="E391" s="15"/>
      <c r="F391" s="15"/>
      <c r="G391" s="15"/>
      <c r="H391" s="15"/>
      <c r="I391" s="15"/>
      <c r="J391" s="15"/>
    </row>
    <row r="392" spans="1:10">
      <c r="A392" s="135"/>
      <c r="B392" s="15"/>
      <c r="C392" s="15"/>
      <c r="D392" s="15"/>
      <c r="E392" s="15"/>
      <c r="F392" s="15"/>
      <c r="G392" s="15"/>
      <c r="H392" s="15"/>
      <c r="I392" s="15"/>
      <c r="J392" s="15"/>
    </row>
    <row r="393" spans="1:10">
      <c r="A393" s="135"/>
      <c r="B393" s="15"/>
      <c r="C393" s="15"/>
      <c r="D393" s="15"/>
      <c r="E393" s="15"/>
      <c r="F393" s="15"/>
      <c r="G393" s="15"/>
      <c r="H393" s="15"/>
      <c r="I393" s="15"/>
      <c r="J393" s="15"/>
    </row>
    <row r="394" spans="1:10">
      <c r="A394" s="135"/>
      <c r="B394" s="15"/>
      <c r="C394" s="15"/>
      <c r="D394" s="15"/>
      <c r="E394" s="15"/>
      <c r="F394" s="15"/>
      <c r="G394" s="15"/>
      <c r="H394" s="15"/>
      <c r="I394" s="15"/>
      <c r="J394" s="15"/>
    </row>
    <row r="395" spans="1:10">
      <c r="A395" s="135"/>
      <c r="B395" s="15"/>
      <c r="C395" s="15"/>
      <c r="D395" s="15"/>
      <c r="E395" s="15"/>
      <c r="F395" s="15"/>
      <c r="G395" s="15"/>
      <c r="H395" s="15"/>
      <c r="I395" s="15"/>
      <c r="J395" s="15"/>
    </row>
    <row r="396" spans="1:10">
      <c r="A396" s="135"/>
      <c r="B396" s="15"/>
      <c r="C396" s="15"/>
      <c r="D396" s="15"/>
      <c r="E396" s="15"/>
      <c r="F396" s="15"/>
      <c r="G396" s="15"/>
      <c r="H396" s="15"/>
      <c r="I396" s="15"/>
      <c r="J396" s="15"/>
    </row>
    <row r="397" spans="1:10">
      <c r="A397" s="135"/>
      <c r="B397" s="15"/>
      <c r="C397" s="15"/>
      <c r="D397" s="15"/>
      <c r="E397" s="15"/>
      <c r="F397" s="15"/>
      <c r="G397" s="15"/>
      <c r="H397" s="15"/>
      <c r="I397" s="15"/>
      <c r="J397" s="15"/>
    </row>
    <row r="398" spans="1:10">
      <c r="A398" s="135"/>
      <c r="B398" s="15"/>
      <c r="C398" s="15"/>
      <c r="D398" s="15"/>
      <c r="E398" s="15"/>
      <c r="F398" s="15"/>
      <c r="G398" s="15"/>
      <c r="H398" s="15"/>
      <c r="I398" s="15"/>
      <c r="J398" s="15"/>
    </row>
    <row r="399" spans="1:10">
      <c r="A399" s="135"/>
      <c r="B399" s="15"/>
      <c r="C399" s="15"/>
      <c r="D399" s="15"/>
      <c r="E399" s="15"/>
      <c r="F399" s="15"/>
      <c r="G399" s="15"/>
      <c r="H399" s="15"/>
      <c r="I399" s="15"/>
      <c r="J399" s="15"/>
    </row>
    <row r="400" spans="1:10">
      <c r="A400" s="135"/>
      <c r="B400" s="15"/>
      <c r="C400" s="15"/>
      <c r="D400" s="15"/>
      <c r="E400" s="15"/>
      <c r="F400" s="15"/>
      <c r="G400" s="15"/>
      <c r="H400" s="15"/>
      <c r="I400" s="15"/>
      <c r="J400" s="15"/>
    </row>
    <row r="401" spans="1:10">
      <c r="A401" s="135"/>
      <c r="B401" s="15"/>
      <c r="C401" s="15"/>
      <c r="D401" s="15"/>
      <c r="E401" s="15"/>
      <c r="F401" s="15"/>
      <c r="G401" s="15"/>
      <c r="H401" s="15"/>
      <c r="I401" s="15"/>
      <c r="J401" s="15"/>
    </row>
    <row r="402" spans="1:10">
      <c r="A402" s="135"/>
      <c r="B402" s="15"/>
      <c r="C402" s="15"/>
      <c r="D402" s="15"/>
      <c r="E402" s="15"/>
      <c r="F402" s="15"/>
      <c r="G402" s="15"/>
      <c r="H402" s="15"/>
      <c r="I402" s="15"/>
      <c r="J402" s="15"/>
    </row>
    <row r="403" spans="1:10">
      <c r="A403" s="135"/>
      <c r="B403" s="15"/>
      <c r="C403" s="15"/>
      <c r="D403" s="15"/>
      <c r="E403" s="15"/>
      <c r="F403" s="15"/>
      <c r="G403" s="15"/>
      <c r="H403" s="15"/>
      <c r="I403" s="15"/>
      <c r="J403" s="15"/>
    </row>
    <row r="404" spans="1:10">
      <c r="A404" s="135"/>
      <c r="B404" s="15"/>
      <c r="C404" s="15"/>
      <c r="D404" s="15"/>
      <c r="E404" s="15"/>
      <c r="F404" s="15"/>
      <c r="G404" s="15"/>
      <c r="H404" s="15"/>
      <c r="I404" s="15"/>
      <c r="J404" s="15"/>
    </row>
    <row r="405" spans="1:10">
      <c r="A405" s="135"/>
      <c r="B405" s="15"/>
      <c r="C405" s="15"/>
      <c r="D405" s="15"/>
      <c r="E405" s="15"/>
      <c r="F405" s="15"/>
      <c r="G405" s="15"/>
      <c r="H405" s="15"/>
      <c r="I405" s="15"/>
      <c r="J405" s="15"/>
    </row>
    <row r="406" spans="1:10">
      <c r="A406" s="135"/>
      <c r="B406" s="15"/>
      <c r="C406" s="15"/>
      <c r="D406" s="15"/>
      <c r="E406" s="15"/>
      <c r="F406" s="15"/>
      <c r="G406" s="15"/>
      <c r="H406" s="15"/>
      <c r="I406" s="15"/>
      <c r="J406" s="15"/>
    </row>
    <row r="407" spans="1:10">
      <c r="A407" s="135"/>
      <c r="B407" s="15"/>
      <c r="C407" s="15"/>
      <c r="D407" s="15"/>
      <c r="E407" s="15"/>
      <c r="F407" s="15"/>
      <c r="G407" s="15"/>
      <c r="H407" s="15"/>
      <c r="I407" s="15"/>
      <c r="J407" s="15"/>
    </row>
    <row r="408" spans="1:10">
      <c r="A408" s="135"/>
      <c r="B408" s="15"/>
      <c r="C408" s="15"/>
      <c r="D408" s="15"/>
      <c r="E408" s="15"/>
      <c r="F408" s="15"/>
      <c r="G408" s="15"/>
      <c r="H408" s="15"/>
      <c r="I408" s="15"/>
      <c r="J408" s="15"/>
    </row>
    <row r="409" spans="1:10">
      <c r="A409" s="135"/>
      <c r="B409" s="15"/>
      <c r="C409" s="15"/>
      <c r="D409" s="15"/>
      <c r="E409" s="15"/>
      <c r="F409" s="15"/>
      <c r="G409" s="15"/>
      <c r="H409" s="15"/>
      <c r="I409" s="15"/>
      <c r="J409" s="15"/>
    </row>
    <row r="410" spans="1:10">
      <c r="A410" s="135"/>
      <c r="B410" s="15"/>
      <c r="C410" s="15"/>
      <c r="D410" s="15"/>
      <c r="E410" s="15"/>
      <c r="F410" s="15"/>
      <c r="G410" s="15"/>
      <c r="H410" s="15"/>
      <c r="I410" s="15"/>
      <c r="J410" s="15"/>
    </row>
    <row r="411" spans="1:10">
      <c r="A411" s="135"/>
      <c r="B411" s="15"/>
      <c r="C411" s="15"/>
      <c r="D411" s="15"/>
      <c r="E411" s="15"/>
      <c r="F411" s="15"/>
      <c r="G411" s="15"/>
      <c r="H411" s="15"/>
      <c r="I411" s="15"/>
      <c r="J411" s="15"/>
    </row>
    <row r="412" spans="1:10">
      <c r="A412" s="135"/>
      <c r="B412" s="15"/>
      <c r="C412" s="15"/>
      <c r="D412" s="15"/>
      <c r="E412" s="15"/>
      <c r="F412" s="15"/>
      <c r="G412" s="15"/>
      <c r="H412" s="15"/>
      <c r="I412" s="15"/>
      <c r="J412" s="15"/>
    </row>
    <row r="413" spans="1:10">
      <c r="A413" s="135"/>
      <c r="B413" s="15"/>
      <c r="C413" s="15"/>
      <c r="D413" s="15"/>
      <c r="E413" s="15"/>
      <c r="F413" s="15"/>
      <c r="G413" s="15"/>
      <c r="H413" s="15"/>
      <c r="I413" s="15"/>
      <c r="J413" s="15"/>
    </row>
    <row r="414" spans="1:10">
      <c r="A414" s="135"/>
      <c r="B414" s="15"/>
      <c r="C414" s="15"/>
      <c r="D414" s="15"/>
      <c r="E414" s="15"/>
      <c r="F414" s="15"/>
      <c r="G414" s="15"/>
      <c r="H414" s="15"/>
      <c r="I414" s="15"/>
      <c r="J414" s="15"/>
    </row>
    <row r="415" spans="1:10">
      <c r="A415" s="135"/>
      <c r="B415" s="15"/>
      <c r="C415" s="15"/>
      <c r="D415" s="15"/>
      <c r="E415" s="15"/>
      <c r="F415" s="15"/>
      <c r="G415" s="15"/>
      <c r="H415" s="15"/>
      <c r="I415" s="15"/>
      <c r="J415" s="15"/>
    </row>
    <row r="416" spans="1:10">
      <c r="A416" s="135"/>
      <c r="B416" s="15"/>
      <c r="C416" s="15"/>
      <c r="D416" s="15"/>
      <c r="E416" s="15"/>
      <c r="F416" s="15"/>
      <c r="G416" s="15"/>
      <c r="H416" s="15"/>
      <c r="I416" s="15"/>
      <c r="J416" s="15"/>
    </row>
    <row r="417" spans="1:10">
      <c r="A417" s="135"/>
      <c r="B417" s="15"/>
      <c r="C417" s="15"/>
      <c r="D417" s="15"/>
      <c r="E417" s="15"/>
      <c r="F417" s="15"/>
      <c r="G417" s="15"/>
      <c r="H417" s="15"/>
      <c r="I417" s="15"/>
      <c r="J417" s="15"/>
    </row>
    <row r="418" spans="1:10">
      <c r="A418" s="135"/>
      <c r="B418" s="15"/>
      <c r="C418" s="15"/>
      <c r="D418" s="15"/>
      <c r="E418" s="15"/>
      <c r="F418" s="15"/>
      <c r="G418" s="15"/>
      <c r="H418" s="15"/>
      <c r="I418" s="15"/>
      <c r="J418" s="15"/>
    </row>
    <row r="419" spans="1:10">
      <c r="A419" s="135"/>
      <c r="B419" s="15"/>
      <c r="C419" s="15"/>
      <c r="D419" s="15"/>
      <c r="E419" s="15"/>
      <c r="F419" s="15"/>
      <c r="G419" s="15"/>
      <c r="H419" s="15"/>
      <c r="I419" s="15"/>
      <c r="J419" s="15"/>
    </row>
    <row r="420" spans="1:10">
      <c r="A420" s="135"/>
      <c r="B420" s="15"/>
      <c r="C420" s="15"/>
      <c r="D420" s="15"/>
      <c r="E420" s="15"/>
      <c r="F420" s="15"/>
      <c r="G420" s="15"/>
      <c r="H420" s="15"/>
      <c r="I420" s="15"/>
      <c r="J420" s="15"/>
    </row>
    <row r="421" spans="1:10">
      <c r="A421" s="135"/>
      <c r="B421" s="15"/>
      <c r="C421" s="15"/>
      <c r="D421" s="15"/>
      <c r="E421" s="15"/>
      <c r="F421" s="15"/>
      <c r="G421" s="15"/>
      <c r="H421" s="15"/>
      <c r="I421" s="15"/>
      <c r="J421" s="15"/>
    </row>
    <row r="422" spans="1:10">
      <c r="A422" s="135"/>
      <c r="B422" s="15"/>
      <c r="C422" s="15"/>
      <c r="D422" s="15"/>
      <c r="E422" s="15"/>
      <c r="F422" s="15"/>
      <c r="G422" s="15"/>
      <c r="H422" s="15"/>
      <c r="I422" s="15"/>
      <c r="J422" s="15"/>
    </row>
    <row r="423" spans="1:10">
      <c r="A423" s="135"/>
      <c r="B423" s="15"/>
      <c r="C423" s="15"/>
      <c r="D423" s="15"/>
      <c r="E423" s="15"/>
      <c r="F423" s="15"/>
      <c r="G423" s="15"/>
      <c r="H423" s="15"/>
      <c r="I423" s="15"/>
      <c r="J423" s="15"/>
    </row>
    <row r="424" spans="1:10">
      <c r="A424" s="135"/>
      <c r="B424" s="15"/>
      <c r="C424" s="15"/>
      <c r="D424" s="15"/>
      <c r="E424" s="15"/>
      <c r="F424" s="15"/>
      <c r="G424" s="15"/>
      <c r="H424" s="15"/>
      <c r="I424" s="15"/>
      <c r="J424" s="15"/>
    </row>
    <row r="425" spans="1:10">
      <c r="A425" s="135"/>
      <c r="B425" s="15"/>
      <c r="C425" s="15"/>
      <c r="D425" s="15"/>
      <c r="E425" s="15"/>
      <c r="F425" s="15"/>
      <c r="G425" s="15"/>
      <c r="H425" s="15"/>
      <c r="I425" s="15"/>
      <c r="J425" s="15"/>
    </row>
    <row r="426" spans="1:10">
      <c r="A426" s="135"/>
      <c r="B426" s="15"/>
      <c r="C426" s="15"/>
      <c r="D426" s="15"/>
      <c r="E426" s="15"/>
      <c r="F426" s="15"/>
      <c r="G426" s="15"/>
      <c r="H426" s="15"/>
      <c r="I426" s="15"/>
      <c r="J426" s="15"/>
    </row>
    <row r="427" spans="1:10">
      <c r="A427" s="135"/>
      <c r="B427" s="15"/>
      <c r="C427" s="15"/>
      <c r="D427" s="15"/>
      <c r="E427" s="15"/>
      <c r="F427" s="15"/>
      <c r="G427" s="15"/>
      <c r="H427" s="15"/>
      <c r="I427" s="15"/>
      <c r="J427" s="15"/>
    </row>
    <row r="428" spans="1:10">
      <c r="A428" s="135"/>
      <c r="B428" s="15"/>
      <c r="C428" s="15"/>
      <c r="D428" s="15"/>
      <c r="E428" s="15"/>
      <c r="F428" s="15"/>
      <c r="G428" s="15"/>
      <c r="H428" s="15"/>
      <c r="I428" s="15"/>
      <c r="J428" s="15"/>
    </row>
    <row r="429" spans="1:10">
      <c r="A429" s="135"/>
      <c r="B429" s="15"/>
      <c r="C429" s="15"/>
      <c r="D429" s="15"/>
      <c r="E429" s="15"/>
      <c r="F429" s="15"/>
      <c r="G429" s="15"/>
      <c r="H429" s="15"/>
      <c r="I429" s="15"/>
      <c r="J429" s="15"/>
    </row>
    <row r="430" spans="1:10">
      <c r="A430" s="135"/>
      <c r="B430" s="15"/>
      <c r="C430" s="15"/>
      <c r="D430" s="15"/>
      <c r="E430" s="15"/>
      <c r="F430" s="15"/>
      <c r="G430" s="15"/>
      <c r="H430" s="15"/>
      <c r="I430" s="15"/>
      <c r="J430" s="15"/>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433"/>
  <sheetViews>
    <sheetView view="pageBreakPreview" zoomScale="70" zoomScaleNormal="55" zoomScaleSheetLayoutView="70" workbookViewId="0">
      <selection activeCell="A4" sqref="A4:AI4"/>
    </sheetView>
  </sheetViews>
  <sheetFormatPr defaultRowHeight="18.75"/>
  <cols>
    <col min="1" max="1" width="5.125" style="41" customWidth="1"/>
    <col min="2" max="2" width="32.375" style="42" customWidth="1"/>
    <col min="3" max="3" width="12.375" style="45" customWidth="1"/>
    <col min="4" max="6" width="10.25" style="45" customWidth="1"/>
    <col min="7" max="7" width="17.125" style="45" customWidth="1"/>
    <col min="8" max="9" width="11" style="3" customWidth="1"/>
    <col min="10" max="10" width="11" style="45" hidden="1" customWidth="1"/>
    <col min="11" max="12" width="11" style="3" hidden="1" customWidth="1"/>
    <col min="13" max="14" width="11" style="3" customWidth="1"/>
    <col min="15" max="16" width="11" style="3" hidden="1" customWidth="1"/>
    <col min="17" max="17" width="12.125" style="3" customWidth="1"/>
    <col min="18" max="18" width="10.125" style="3" customWidth="1"/>
    <col min="19" max="22" width="11" style="3" customWidth="1"/>
    <col min="23" max="23" width="10.375" style="3" customWidth="1"/>
    <col min="24" max="24" width="9.375" style="3" customWidth="1"/>
    <col min="25" max="25" width="11.375" style="3" hidden="1" customWidth="1"/>
    <col min="26" max="26" width="11.875" style="3" hidden="1" customWidth="1"/>
    <col min="27" max="27" width="11" style="3" hidden="1" customWidth="1"/>
    <col min="28" max="28" width="10.375" style="3" hidden="1" customWidth="1"/>
    <col min="29" max="29" width="10.625" style="3" hidden="1" customWidth="1"/>
    <col min="30" max="30" width="11" style="3" hidden="1" customWidth="1"/>
    <col min="31" max="31" width="11" style="3" customWidth="1"/>
    <col min="32" max="33" width="9.75" style="3" customWidth="1"/>
    <col min="34" max="34" width="8.625" style="3" customWidth="1"/>
    <col min="35" max="35" width="20.875" style="3" customWidth="1"/>
    <col min="36" max="36" width="9.375" style="3" hidden="1" customWidth="1"/>
    <col min="37" max="37" width="10.375" style="3" hidden="1" customWidth="1"/>
    <col min="38" max="38" width="9.75" style="3" hidden="1" customWidth="1"/>
    <col min="39" max="40" width="8.75" style="15"/>
    <col min="41" max="41" width="13.625" style="15" customWidth="1"/>
    <col min="42" max="266" width="8.75" style="15"/>
    <col min="267" max="267" width="5.125" style="15" customWidth="1"/>
    <col min="268" max="268" width="32.375" style="15" customWidth="1"/>
    <col min="269" max="271" width="10.25" style="15" customWidth="1"/>
    <col min="272" max="273" width="12.375" style="15" customWidth="1"/>
    <col min="274" max="274" width="11.25" style="15" customWidth="1"/>
    <col min="275" max="275" width="12.375" style="15" customWidth="1"/>
    <col min="276" max="276" width="11.25" style="15" customWidth="1"/>
    <col min="277" max="277" width="12.375" style="15" customWidth="1"/>
    <col min="278" max="278" width="11.25" style="15" customWidth="1"/>
    <col min="279" max="279" width="12.375" style="15" customWidth="1"/>
    <col min="280" max="280" width="11.25" style="15" customWidth="1"/>
    <col min="281" max="281" width="12.375" style="15" customWidth="1"/>
    <col min="282" max="282" width="11.25" style="15" customWidth="1"/>
    <col min="283" max="283" width="14.125" style="15" customWidth="1"/>
    <col min="284" max="284" width="10.25" style="15" customWidth="1"/>
    <col min="285" max="285" width="17.125" style="15" customWidth="1"/>
    <col min="286" max="286" width="12" style="15" customWidth="1"/>
    <col min="287" max="287" width="14.125" style="15" customWidth="1"/>
    <col min="288" max="288" width="10.25" style="15" customWidth="1"/>
    <col min="289" max="289" width="17.125" style="15" customWidth="1"/>
    <col min="290" max="290" width="12" style="15" customWidth="1"/>
    <col min="291" max="291" width="10.75" style="15" customWidth="1"/>
    <col min="292" max="294" width="0" style="15" hidden="1" customWidth="1"/>
    <col min="295" max="522" width="8.75" style="15"/>
    <col min="523" max="523" width="5.125" style="15" customWidth="1"/>
    <col min="524" max="524" width="32.375" style="15" customWidth="1"/>
    <col min="525" max="527" width="10.25" style="15" customWidth="1"/>
    <col min="528" max="529" width="12.375" style="15" customWidth="1"/>
    <col min="530" max="530" width="11.25" style="15" customWidth="1"/>
    <col min="531" max="531" width="12.375" style="15" customWidth="1"/>
    <col min="532" max="532" width="11.25" style="15" customWidth="1"/>
    <col min="533" max="533" width="12.375" style="15" customWidth="1"/>
    <col min="534" max="534" width="11.25" style="15" customWidth="1"/>
    <col min="535" max="535" width="12.375" style="15" customWidth="1"/>
    <col min="536" max="536" width="11.25" style="15" customWidth="1"/>
    <col min="537" max="537" width="12.375" style="15" customWidth="1"/>
    <col min="538" max="538" width="11.25" style="15" customWidth="1"/>
    <col min="539" max="539" width="14.125" style="15" customWidth="1"/>
    <col min="540" max="540" width="10.25" style="15" customWidth="1"/>
    <col min="541" max="541" width="17.125" style="15" customWidth="1"/>
    <col min="542" max="542" width="12" style="15" customWidth="1"/>
    <col min="543" max="543" width="14.125" style="15" customWidth="1"/>
    <col min="544" max="544" width="10.25" style="15" customWidth="1"/>
    <col min="545" max="545" width="17.125" style="15" customWidth="1"/>
    <col min="546" max="546" width="12" style="15" customWidth="1"/>
    <col min="547" max="547" width="10.75" style="15" customWidth="1"/>
    <col min="548" max="550" width="0" style="15" hidden="1" customWidth="1"/>
    <col min="551" max="778" width="8.75" style="15"/>
    <col min="779" max="779" width="5.125" style="15" customWidth="1"/>
    <col min="780" max="780" width="32.375" style="15" customWidth="1"/>
    <col min="781" max="783" width="10.25" style="15" customWidth="1"/>
    <col min="784" max="785" width="12.375" style="15" customWidth="1"/>
    <col min="786" max="786" width="11.25" style="15" customWidth="1"/>
    <col min="787" max="787" width="12.375" style="15" customWidth="1"/>
    <col min="788" max="788" width="11.25" style="15" customWidth="1"/>
    <col min="789" max="789" width="12.375" style="15" customWidth="1"/>
    <col min="790" max="790" width="11.25" style="15" customWidth="1"/>
    <col min="791" max="791" width="12.375" style="15" customWidth="1"/>
    <col min="792" max="792" width="11.25" style="15" customWidth="1"/>
    <col min="793" max="793" width="12.375" style="15" customWidth="1"/>
    <col min="794" max="794" width="11.25" style="15" customWidth="1"/>
    <col min="795" max="795" width="14.125" style="15" customWidth="1"/>
    <col min="796" max="796" width="10.25" style="15" customWidth="1"/>
    <col min="797" max="797" width="17.125" style="15" customWidth="1"/>
    <col min="798" max="798" width="12" style="15" customWidth="1"/>
    <col min="799" max="799" width="14.125" style="15" customWidth="1"/>
    <col min="800" max="800" width="10.25" style="15" customWidth="1"/>
    <col min="801" max="801" width="17.125" style="15" customWidth="1"/>
    <col min="802" max="802" width="12" style="15" customWidth="1"/>
    <col min="803" max="803" width="10.75" style="15" customWidth="1"/>
    <col min="804" max="806" width="0" style="15" hidden="1" customWidth="1"/>
    <col min="807" max="1034" width="8.75" style="15"/>
    <col min="1035" max="1035" width="5.125" style="15" customWidth="1"/>
    <col min="1036" max="1036" width="32.375" style="15" customWidth="1"/>
    <col min="1037" max="1039" width="10.25" style="15" customWidth="1"/>
    <col min="1040" max="1041" width="12.375" style="15" customWidth="1"/>
    <col min="1042" max="1042" width="11.25" style="15" customWidth="1"/>
    <col min="1043" max="1043" width="12.375" style="15" customWidth="1"/>
    <col min="1044" max="1044" width="11.25" style="15" customWidth="1"/>
    <col min="1045" max="1045" width="12.375" style="15" customWidth="1"/>
    <col min="1046" max="1046" width="11.25" style="15" customWidth="1"/>
    <col min="1047" max="1047" width="12.375" style="15" customWidth="1"/>
    <col min="1048" max="1048" width="11.25" style="15" customWidth="1"/>
    <col min="1049" max="1049" width="12.375" style="15" customWidth="1"/>
    <col min="1050" max="1050" width="11.25" style="15" customWidth="1"/>
    <col min="1051" max="1051" width="14.125" style="15" customWidth="1"/>
    <col min="1052" max="1052" width="10.25" style="15" customWidth="1"/>
    <col min="1053" max="1053" width="17.125" style="15" customWidth="1"/>
    <col min="1054" max="1054" width="12" style="15" customWidth="1"/>
    <col min="1055" max="1055" width="14.125" style="15" customWidth="1"/>
    <col min="1056" max="1056" width="10.25" style="15" customWidth="1"/>
    <col min="1057" max="1057" width="17.125" style="15" customWidth="1"/>
    <col min="1058" max="1058" width="12" style="15" customWidth="1"/>
    <col min="1059" max="1059" width="10.75" style="15" customWidth="1"/>
    <col min="1060" max="1062" width="0" style="15" hidden="1" customWidth="1"/>
    <col min="1063" max="1290" width="8.75" style="15"/>
    <col min="1291" max="1291" width="5.125" style="15" customWidth="1"/>
    <col min="1292" max="1292" width="32.375" style="15" customWidth="1"/>
    <col min="1293" max="1295" width="10.25" style="15" customWidth="1"/>
    <col min="1296" max="1297" width="12.375" style="15" customWidth="1"/>
    <col min="1298" max="1298" width="11.25" style="15" customWidth="1"/>
    <col min="1299" max="1299" width="12.375" style="15" customWidth="1"/>
    <col min="1300" max="1300" width="11.25" style="15" customWidth="1"/>
    <col min="1301" max="1301" width="12.375" style="15" customWidth="1"/>
    <col min="1302" max="1302" width="11.25" style="15" customWidth="1"/>
    <col min="1303" max="1303" width="12.375" style="15" customWidth="1"/>
    <col min="1304" max="1304" width="11.25" style="15" customWidth="1"/>
    <col min="1305" max="1305" width="12.375" style="15" customWidth="1"/>
    <col min="1306" max="1306" width="11.25" style="15" customWidth="1"/>
    <col min="1307" max="1307" width="14.125" style="15" customWidth="1"/>
    <col min="1308" max="1308" width="10.25" style="15" customWidth="1"/>
    <col min="1309" max="1309" width="17.125" style="15" customWidth="1"/>
    <col min="1310" max="1310" width="12" style="15" customWidth="1"/>
    <col min="1311" max="1311" width="14.125" style="15" customWidth="1"/>
    <col min="1312" max="1312" width="10.25" style="15" customWidth="1"/>
    <col min="1313" max="1313" width="17.125" style="15" customWidth="1"/>
    <col min="1314" max="1314" width="12" style="15" customWidth="1"/>
    <col min="1315" max="1315" width="10.75" style="15" customWidth="1"/>
    <col min="1316" max="1318" width="0" style="15" hidden="1" customWidth="1"/>
    <col min="1319" max="1546" width="8.75" style="15"/>
    <col min="1547" max="1547" width="5.125" style="15" customWidth="1"/>
    <col min="1548" max="1548" width="32.375" style="15" customWidth="1"/>
    <col min="1549" max="1551" width="10.25" style="15" customWidth="1"/>
    <col min="1552" max="1553" width="12.375" style="15" customWidth="1"/>
    <col min="1554" max="1554" width="11.25" style="15" customWidth="1"/>
    <col min="1555" max="1555" width="12.375" style="15" customWidth="1"/>
    <col min="1556" max="1556" width="11.25" style="15" customWidth="1"/>
    <col min="1557" max="1557" width="12.375" style="15" customWidth="1"/>
    <col min="1558" max="1558" width="11.25" style="15" customWidth="1"/>
    <col min="1559" max="1559" width="12.375" style="15" customWidth="1"/>
    <col min="1560" max="1560" width="11.25" style="15" customWidth="1"/>
    <col min="1561" max="1561" width="12.375" style="15" customWidth="1"/>
    <col min="1562" max="1562" width="11.25" style="15" customWidth="1"/>
    <col min="1563" max="1563" width="14.125" style="15" customWidth="1"/>
    <col min="1564" max="1564" width="10.25" style="15" customWidth="1"/>
    <col min="1565" max="1565" width="17.125" style="15" customWidth="1"/>
    <col min="1566" max="1566" width="12" style="15" customWidth="1"/>
    <col min="1567" max="1567" width="14.125" style="15" customWidth="1"/>
    <col min="1568" max="1568" width="10.25" style="15" customWidth="1"/>
    <col min="1569" max="1569" width="17.125" style="15" customWidth="1"/>
    <col min="1570" max="1570" width="12" style="15" customWidth="1"/>
    <col min="1571" max="1571" width="10.75" style="15" customWidth="1"/>
    <col min="1572" max="1574" width="0" style="15" hidden="1" customWidth="1"/>
    <col min="1575" max="1802" width="8.75" style="15"/>
    <col min="1803" max="1803" width="5.125" style="15" customWidth="1"/>
    <col min="1804" max="1804" width="32.375" style="15" customWidth="1"/>
    <col min="1805" max="1807" width="10.25" style="15" customWidth="1"/>
    <col min="1808" max="1809" width="12.375" style="15" customWidth="1"/>
    <col min="1810" max="1810" width="11.25" style="15" customWidth="1"/>
    <col min="1811" max="1811" width="12.375" style="15" customWidth="1"/>
    <col min="1812" max="1812" width="11.25" style="15" customWidth="1"/>
    <col min="1813" max="1813" width="12.375" style="15" customWidth="1"/>
    <col min="1814" max="1814" width="11.25" style="15" customWidth="1"/>
    <col min="1815" max="1815" width="12.375" style="15" customWidth="1"/>
    <col min="1816" max="1816" width="11.25" style="15" customWidth="1"/>
    <col min="1817" max="1817" width="12.375" style="15" customWidth="1"/>
    <col min="1818" max="1818" width="11.25" style="15" customWidth="1"/>
    <col min="1819" max="1819" width="14.125" style="15" customWidth="1"/>
    <col min="1820" max="1820" width="10.25" style="15" customWidth="1"/>
    <col min="1821" max="1821" width="17.125" style="15" customWidth="1"/>
    <col min="1822" max="1822" width="12" style="15" customWidth="1"/>
    <col min="1823" max="1823" width="14.125" style="15" customWidth="1"/>
    <col min="1824" max="1824" width="10.25" style="15" customWidth="1"/>
    <col min="1825" max="1825" width="17.125" style="15" customWidth="1"/>
    <col min="1826" max="1826" width="12" style="15" customWidth="1"/>
    <col min="1827" max="1827" width="10.75" style="15" customWidth="1"/>
    <col min="1828" max="1830" width="0" style="15" hidden="1" customWidth="1"/>
    <col min="1831" max="2058" width="8.75" style="15"/>
    <col min="2059" max="2059" width="5.125" style="15" customWidth="1"/>
    <col min="2060" max="2060" width="32.375" style="15" customWidth="1"/>
    <col min="2061" max="2063" width="10.25" style="15" customWidth="1"/>
    <col min="2064" max="2065" width="12.375" style="15" customWidth="1"/>
    <col min="2066" max="2066" width="11.25" style="15" customWidth="1"/>
    <col min="2067" max="2067" width="12.375" style="15" customWidth="1"/>
    <col min="2068" max="2068" width="11.25" style="15" customWidth="1"/>
    <col min="2069" max="2069" width="12.375" style="15" customWidth="1"/>
    <col min="2070" max="2070" width="11.25" style="15" customWidth="1"/>
    <col min="2071" max="2071" width="12.375" style="15" customWidth="1"/>
    <col min="2072" max="2072" width="11.25" style="15" customWidth="1"/>
    <col min="2073" max="2073" width="12.375" style="15" customWidth="1"/>
    <col min="2074" max="2074" width="11.25" style="15" customWidth="1"/>
    <col min="2075" max="2075" width="14.125" style="15" customWidth="1"/>
    <col min="2076" max="2076" width="10.25" style="15" customWidth="1"/>
    <col min="2077" max="2077" width="17.125" style="15" customWidth="1"/>
    <col min="2078" max="2078" width="12" style="15" customWidth="1"/>
    <col min="2079" max="2079" width="14.125" style="15" customWidth="1"/>
    <col min="2080" max="2080" width="10.25" style="15" customWidth="1"/>
    <col min="2081" max="2081" width="17.125" style="15" customWidth="1"/>
    <col min="2082" max="2082" width="12" style="15" customWidth="1"/>
    <col min="2083" max="2083" width="10.75" style="15" customWidth="1"/>
    <col min="2084" max="2086" width="0" style="15" hidden="1" customWidth="1"/>
    <col min="2087" max="2314" width="8.75" style="15"/>
    <col min="2315" max="2315" width="5.125" style="15" customWidth="1"/>
    <col min="2316" max="2316" width="32.375" style="15" customWidth="1"/>
    <col min="2317" max="2319" width="10.25" style="15" customWidth="1"/>
    <col min="2320" max="2321" width="12.375" style="15" customWidth="1"/>
    <col min="2322" max="2322" width="11.25" style="15" customWidth="1"/>
    <col min="2323" max="2323" width="12.375" style="15" customWidth="1"/>
    <col min="2324" max="2324" width="11.25" style="15" customWidth="1"/>
    <col min="2325" max="2325" width="12.375" style="15" customWidth="1"/>
    <col min="2326" max="2326" width="11.25" style="15" customWidth="1"/>
    <col min="2327" max="2327" width="12.375" style="15" customWidth="1"/>
    <col min="2328" max="2328" width="11.25" style="15" customWidth="1"/>
    <col min="2329" max="2329" width="12.375" style="15" customWidth="1"/>
    <col min="2330" max="2330" width="11.25" style="15" customWidth="1"/>
    <col min="2331" max="2331" width="14.125" style="15" customWidth="1"/>
    <col min="2332" max="2332" width="10.25" style="15" customWidth="1"/>
    <col min="2333" max="2333" width="17.125" style="15" customWidth="1"/>
    <col min="2334" max="2334" width="12" style="15" customWidth="1"/>
    <col min="2335" max="2335" width="14.125" style="15" customWidth="1"/>
    <col min="2336" max="2336" width="10.25" style="15" customWidth="1"/>
    <col min="2337" max="2337" width="17.125" style="15" customWidth="1"/>
    <col min="2338" max="2338" width="12" style="15" customWidth="1"/>
    <col min="2339" max="2339" width="10.75" style="15" customWidth="1"/>
    <col min="2340" max="2342" width="0" style="15" hidden="1" customWidth="1"/>
    <col min="2343" max="2570" width="8.75" style="15"/>
    <col min="2571" max="2571" width="5.125" style="15" customWidth="1"/>
    <col min="2572" max="2572" width="32.375" style="15" customWidth="1"/>
    <col min="2573" max="2575" width="10.25" style="15" customWidth="1"/>
    <col min="2576" max="2577" width="12.375" style="15" customWidth="1"/>
    <col min="2578" max="2578" width="11.25" style="15" customWidth="1"/>
    <col min="2579" max="2579" width="12.375" style="15" customWidth="1"/>
    <col min="2580" max="2580" width="11.25" style="15" customWidth="1"/>
    <col min="2581" max="2581" width="12.375" style="15" customWidth="1"/>
    <col min="2582" max="2582" width="11.25" style="15" customWidth="1"/>
    <col min="2583" max="2583" width="12.375" style="15" customWidth="1"/>
    <col min="2584" max="2584" width="11.25" style="15" customWidth="1"/>
    <col min="2585" max="2585" width="12.375" style="15" customWidth="1"/>
    <col min="2586" max="2586" width="11.25" style="15" customWidth="1"/>
    <col min="2587" max="2587" width="14.125" style="15" customWidth="1"/>
    <col min="2588" max="2588" width="10.25" style="15" customWidth="1"/>
    <col min="2589" max="2589" width="17.125" style="15" customWidth="1"/>
    <col min="2590" max="2590" width="12" style="15" customWidth="1"/>
    <col min="2591" max="2591" width="14.125" style="15" customWidth="1"/>
    <col min="2592" max="2592" width="10.25" style="15" customWidth="1"/>
    <col min="2593" max="2593" width="17.125" style="15" customWidth="1"/>
    <col min="2594" max="2594" width="12" style="15" customWidth="1"/>
    <col min="2595" max="2595" width="10.75" style="15" customWidth="1"/>
    <col min="2596" max="2598" width="0" style="15" hidden="1" customWidth="1"/>
    <col min="2599" max="2826" width="8.75" style="15"/>
    <col min="2827" max="2827" width="5.125" style="15" customWidth="1"/>
    <col min="2828" max="2828" width="32.375" style="15" customWidth="1"/>
    <col min="2829" max="2831" width="10.25" style="15" customWidth="1"/>
    <col min="2832" max="2833" width="12.375" style="15" customWidth="1"/>
    <col min="2834" max="2834" width="11.25" style="15" customWidth="1"/>
    <col min="2835" max="2835" width="12.375" style="15" customWidth="1"/>
    <col min="2836" max="2836" width="11.25" style="15" customWidth="1"/>
    <col min="2837" max="2837" width="12.375" style="15" customWidth="1"/>
    <col min="2838" max="2838" width="11.25" style="15" customWidth="1"/>
    <col min="2839" max="2839" width="12.375" style="15" customWidth="1"/>
    <col min="2840" max="2840" width="11.25" style="15" customWidth="1"/>
    <col min="2841" max="2841" width="12.375" style="15" customWidth="1"/>
    <col min="2842" max="2842" width="11.25" style="15" customWidth="1"/>
    <col min="2843" max="2843" width="14.125" style="15" customWidth="1"/>
    <col min="2844" max="2844" width="10.25" style="15" customWidth="1"/>
    <col min="2845" max="2845" width="17.125" style="15" customWidth="1"/>
    <col min="2846" max="2846" width="12" style="15" customWidth="1"/>
    <col min="2847" max="2847" width="14.125" style="15" customWidth="1"/>
    <col min="2848" max="2848" width="10.25" style="15" customWidth="1"/>
    <col min="2849" max="2849" width="17.125" style="15" customWidth="1"/>
    <col min="2850" max="2850" width="12" style="15" customWidth="1"/>
    <col min="2851" max="2851" width="10.75" style="15" customWidth="1"/>
    <col min="2852" max="2854" width="0" style="15" hidden="1" customWidth="1"/>
    <col min="2855" max="3082" width="8.75" style="15"/>
    <col min="3083" max="3083" width="5.125" style="15" customWidth="1"/>
    <col min="3084" max="3084" width="32.375" style="15" customWidth="1"/>
    <col min="3085" max="3087" width="10.25" style="15" customWidth="1"/>
    <col min="3088" max="3089" width="12.375" style="15" customWidth="1"/>
    <col min="3090" max="3090" width="11.25" style="15" customWidth="1"/>
    <col min="3091" max="3091" width="12.375" style="15" customWidth="1"/>
    <col min="3092" max="3092" width="11.25" style="15" customWidth="1"/>
    <col min="3093" max="3093" width="12.375" style="15" customWidth="1"/>
    <col min="3094" max="3094" width="11.25" style="15" customWidth="1"/>
    <col min="3095" max="3095" width="12.375" style="15" customWidth="1"/>
    <col min="3096" max="3096" width="11.25" style="15" customWidth="1"/>
    <col min="3097" max="3097" width="12.375" style="15" customWidth="1"/>
    <col min="3098" max="3098" width="11.25" style="15" customWidth="1"/>
    <col min="3099" max="3099" width="14.125" style="15" customWidth="1"/>
    <col min="3100" max="3100" width="10.25" style="15" customWidth="1"/>
    <col min="3101" max="3101" width="17.125" style="15" customWidth="1"/>
    <col min="3102" max="3102" width="12" style="15" customWidth="1"/>
    <col min="3103" max="3103" width="14.125" style="15" customWidth="1"/>
    <col min="3104" max="3104" width="10.25" style="15" customWidth="1"/>
    <col min="3105" max="3105" width="17.125" style="15" customWidth="1"/>
    <col min="3106" max="3106" width="12" style="15" customWidth="1"/>
    <col min="3107" max="3107" width="10.75" style="15" customWidth="1"/>
    <col min="3108" max="3110" width="0" style="15" hidden="1" customWidth="1"/>
    <col min="3111" max="3338" width="8.75" style="15"/>
    <col min="3339" max="3339" width="5.125" style="15" customWidth="1"/>
    <col min="3340" max="3340" width="32.375" style="15" customWidth="1"/>
    <col min="3341" max="3343" width="10.25" style="15" customWidth="1"/>
    <col min="3344" max="3345" width="12.375" style="15" customWidth="1"/>
    <col min="3346" max="3346" width="11.25" style="15" customWidth="1"/>
    <col min="3347" max="3347" width="12.375" style="15" customWidth="1"/>
    <col min="3348" max="3348" width="11.25" style="15" customWidth="1"/>
    <col min="3349" max="3349" width="12.375" style="15" customWidth="1"/>
    <col min="3350" max="3350" width="11.25" style="15" customWidth="1"/>
    <col min="3351" max="3351" width="12.375" style="15" customWidth="1"/>
    <col min="3352" max="3352" width="11.25" style="15" customWidth="1"/>
    <col min="3353" max="3353" width="12.375" style="15" customWidth="1"/>
    <col min="3354" max="3354" width="11.25" style="15" customWidth="1"/>
    <col min="3355" max="3355" width="14.125" style="15" customWidth="1"/>
    <col min="3356" max="3356" width="10.25" style="15" customWidth="1"/>
    <col min="3357" max="3357" width="17.125" style="15" customWidth="1"/>
    <col min="3358" max="3358" width="12" style="15" customWidth="1"/>
    <col min="3359" max="3359" width="14.125" style="15" customWidth="1"/>
    <col min="3360" max="3360" width="10.25" style="15" customWidth="1"/>
    <col min="3361" max="3361" width="17.125" style="15" customWidth="1"/>
    <col min="3362" max="3362" width="12" style="15" customWidth="1"/>
    <col min="3363" max="3363" width="10.75" style="15" customWidth="1"/>
    <col min="3364" max="3366" width="0" style="15" hidden="1" customWidth="1"/>
    <col min="3367" max="3594" width="8.75" style="15"/>
    <col min="3595" max="3595" width="5.125" style="15" customWidth="1"/>
    <col min="3596" max="3596" width="32.375" style="15" customWidth="1"/>
    <col min="3597" max="3599" width="10.25" style="15" customWidth="1"/>
    <col min="3600" max="3601" width="12.375" style="15" customWidth="1"/>
    <col min="3602" max="3602" width="11.25" style="15" customWidth="1"/>
    <col min="3603" max="3603" width="12.375" style="15" customWidth="1"/>
    <col min="3604" max="3604" width="11.25" style="15" customWidth="1"/>
    <col min="3605" max="3605" width="12.375" style="15" customWidth="1"/>
    <col min="3606" max="3606" width="11.25" style="15" customWidth="1"/>
    <col min="3607" max="3607" width="12.375" style="15" customWidth="1"/>
    <col min="3608" max="3608" width="11.25" style="15" customWidth="1"/>
    <col min="3609" max="3609" width="12.375" style="15" customWidth="1"/>
    <col min="3610" max="3610" width="11.25" style="15" customWidth="1"/>
    <col min="3611" max="3611" width="14.125" style="15" customWidth="1"/>
    <col min="3612" max="3612" width="10.25" style="15" customWidth="1"/>
    <col min="3613" max="3613" width="17.125" style="15" customWidth="1"/>
    <col min="3614" max="3614" width="12" style="15" customWidth="1"/>
    <col min="3615" max="3615" width="14.125" style="15" customWidth="1"/>
    <col min="3616" max="3616" width="10.25" style="15" customWidth="1"/>
    <col min="3617" max="3617" width="17.125" style="15" customWidth="1"/>
    <col min="3618" max="3618" width="12" style="15" customWidth="1"/>
    <col min="3619" max="3619" width="10.75" style="15" customWidth="1"/>
    <col min="3620" max="3622" width="0" style="15" hidden="1" customWidth="1"/>
    <col min="3623" max="3850" width="8.75" style="15"/>
    <col min="3851" max="3851" width="5.125" style="15" customWidth="1"/>
    <col min="3852" max="3852" width="32.375" style="15" customWidth="1"/>
    <col min="3853" max="3855" width="10.25" style="15" customWidth="1"/>
    <col min="3856" max="3857" width="12.375" style="15" customWidth="1"/>
    <col min="3858" max="3858" width="11.25" style="15" customWidth="1"/>
    <col min="3859" max="3859" width="12.375" style="15" customWidth="1"/>
    <col min="3860" max="3860" width="11.25" style="15" customWidth="1"/>
    <col min="3861" max="3861" width="12.375" style="15" customWidth="1"/>
    <col min="3862" max="3862" width="11.25" style="15" customWidth="1"/>
    <col min="3863" max="3863" width="12.375" style="15" customWidth="1"/>
    <col min="3864" max="3864" width="11.25" style="15" customWidth="1"/>
    <col min="3865" max="3865" width="12.375" style="15" customWidth="1"/>
    <col min="3866" max="3866" width="11.25" style="15" customWidth="1"/>
    <col min="3867" max="3867" width="14.125" style="15" customWidth="1"/>
    <col min="3868" max="3868" width="10.25" style="15" customWidth="1"/>
    <col min="3869" max="3869" width="17.125" style="15" customWidth="1"/>
    <col min="3870" max="3870" width="12" style="15" customWidth="1"/>
    <col min="3871" max="3871" width="14.125" style="15" customWidth="1"/>
    <col min="3872" max="3872" width="10.25" style="15" customWidth="1"/>
    <col min="3873" max="3873" width="17.125" style="15" customWidth="1"/>
    <col min="3874" max="3874" width="12" style="15" customWidth="1"/>
    <col min="3875" max="3875" width="10.75" style="15" customWidth="1"/>
    <col min="3876" max="3878" width="0" style="15" hidden="1" customWidth="1"/>
    <col min="3879" max="4106" width="8.75" style="15"/>
    <col min="4107" max="4107" width="5.125" style="15" customWidth="1"/>
    <col min="4108" max="4108" width="32.375" style="15" customWidth="1"/>
    <col min="4109" max="4111" width="10.25" style="15" customWidth="1"/>
    <col min="4112" max="4113" width="12.375" style="15" customWidth="1"/>
    <col min="4114" max="4114" width="11.25" style="15" customWidth="1"/>
    <col min="4115" max="4115" width="12.375" style="15" customWidth="1"/>
    <col min="4116" max="4116" width="11.25" style="15" customWidth="1"/>
    <col min="4117" max="4117" width="12.375" style="15" customWidth="1"/>
    <col min="4118" max="4118" width="11.25" style="15" customWidth="1"/>
    <col min="4119" max="4119" width="12.375" style="15" customWidth="1"/>
    <col min="4120" max="4120" width="11.25" style="15" customWidth="1"/>
    <col min="4121" max="4121" width="12.375" style="15" customWidth="1"/>
    <col min="4122" max="4122" width="11.25" style="15" customWidth="1"/>
    <col min="4123" max="4123" width="14.125" style="15" customWidth="1"/>
    <col min="4124" max="4124" width="10.25" style="15" customWidth="1"/>
    <col min="4125" max="4125" width="17.125" style="15" customWidth="1"/>
    <col min="4126" max="4126" width="12" style="15" customWidth="1"/>
    <col min="4127" max="4127" width="14.125" style="15" customWidth="1"/>
    <col min="4128" max="4128" width="10.25" style="15" customWidth="1"/>
    <col min="4129" max="4129" width="17.125" style="15" customWidth="1"/>
    <col min="4130" max="4130" width="12" style="15" customWidth="1"/>
    <col min="4131" max="4131" width="10.75" style="15" customWidth="1"/>
    <col min="4132" max="4134" width="0" style="15" hidden="1" customWidth="1"/>
    <col min="4135" max="4362" width="8.75" style="15"/>
    <col min="4363" max="4363" width="5.125" style="15" customWidth="1"/>
    <col min="4364" max="4364" width="32.375" style="15" customWidth="1"/>
    <col min="4365" max="4367" width="10.25" style="15" customWidth="1"/>
    <col min="4368" max="4369" width="12.375" style="15" customWidth="1"/>
    <col min="4370" max="4370" width="11.25" style="15" customWidth="1"/>
    <col min="4371" max="4371" width="12.375" style="15" customWidth="1"/>
    <col min="4372" max="4372" width="11.25" style="15" customWidth="1"/>
    <col min="4373" max="4373" width="12.375" style="15" customWidth="1"/>
    <col min="4374" max="4374" width="11.25" style="15" customWidth="1"/>
    <col min="4375" max="4375" width="12.375" style="15" customWidth="1"/>
    <col min="4376" max="4376" width="11.25" style="15" customWidth="1"/>
    <col min="4377" max="4377" width="12.375" style="15" customWidth="1"/>
    <col min="4378" max="4378" width="11.25" style="15" customWidth="1"/>
    <col min="4379" max="4379" width="14.125" style="15" customWidth="1"/>
    <col min="4380" max="4380" width="10.25" style="15" customWidth="1"/>
    <col min="4381" max="4381" width="17.125" style="15" customWidth="1"/>
    <col min="4382" max="4382" width="12" style="15" customWidth="1"/>
    <col min="4383" max="4383" width="14.125" style="15" customWidth="1"/>
    <col min="4384" max="4384" width="10.25" style="15" customWidth="1"/>
    <col min="4385" max="4385" width="17.125" style="15" customWidth="1"/>
    <col min="4386" max="4386" width="12" style="15" customWidth="1"/>
    <col min="4387" max="4387" width="10.75" style="15" customWidth="1"/>
    <col min="4388" max="4390" width="0" style="15" hidden="1" customWidth="1"/>
    <col min="4391" max="4618" width="8.75" style="15"/>
    <col min="4619" max="4619" width="5.125" style="15" customWidth="1"/>
    <col min="4620" max="4620" width="32.375" style="15" customWidth="1"/>
    <col min="4621" max="4623" width="10.25" style="15" customWidth="1"/>
    <col min="4624" max="4625" width="12.375" style="15" customWidth="1"/>
    <col min="4626" max="4626" width="11.25" style="15" customWidth="1"/>
    <col min="4627" max="4627" width="12.375" style="15" customWidth="1"/>
    <col min="4628" max="4628" width="11.25" style="15" customWidth="1"/>
    <col min="4629" max="4629" width="12.375" style="15" customWidth="1"/>
    <col min="4630" max="4630" width="11.25" style="15" customWidth="1"/>
    <col min="4631" max="4631" width="12.375" style="15" customWidth="1"/>
    <col min="4632" max="4632" width="11.25" style="15" customWidth="1"/>
    <col min="4633" max="4633" width="12.375" style="15" customWidth="1"/>
    <col min="4634" max="4634" width="11.25" style="15" customWidth="1"/>
    <col min="4635" max="4635" width="14.125" style="15" customWidth="1"/>
    <col min="4636" max="4636" width="10.25" style="15" customWidth="1"/>
    <col min="4637" max="4637" width="17.125" style="15" customWidth="1"/>
    <col min="4638" max="4638" width="12" style="15" customWidth="1"/>
    <col min="4639" max="4639" width="14.125" style="15" customWidth="1"/>
    <col min="4640" max="4640" width="10.25" style="15" customWidth="1"/>
    <col min="4641" max="4641" width="17.125" style="15" customWidth="1"/>
    <col min="4642" max="4642" width="12" style="15" customWidth="1"/>
    <col min="4643" max="4643" width="10.75" style="15" customWidth="1"/>
    <col min="4644" max="4646" width="0" style="15" hidden="1" customWidth="1"/>
    <col min="4647" max="4874" width="8.75" style="15"/>
    <col min="4875" max="4875" width="5.125" style="15" customWidth="1"/>
    <col min="4876" max="4876" width="32.375" style="15" customWidth="1"/>
    <col min="4877" max="4879" width="10.25" style="15" customWidth="1"/>
    <col min="4880" max="4881" width="12.375" style="15" customWidth="1"/>
    <col min="4882" max="4882" width="11.25" style="15" customWidth="1"/>
    <col min="4883" max="4883" width="12.375" style="15" customWidth="1"/>
    <col min="4884" max="4884" width="11.25" style="15" customWidth="1"/>
    <col min="4885" max="4885" width="12.375" style="15" customWidth="1"/>
    <col min="4886" max="4886" width="11.25" style="15" customWidth="1"/>
    <col min="4887" max="4887" width="12.375" style="15" customWidth="1"/>
    <col min="4888" max="4888" width="11.25" style="15" customWidth="1"/>
    <col min="4889" max="4889" width="12.375" style="15" customWidth="1"/>
    <col min="4890" max="4890" width="11.25" style="15" customWidth="1"/>
    <col min="4891" max="4891" width="14.125" style="15" customWidth="1"/>
    <col min="4892" max="4892" width="10.25" style="15" customWidth="1"/>
    <col min="4893" max="4893" width="17.125" style="15" customWidth="1"/>
    <col min="4894" max="4894" width="12" style="15" customWidth="1"/>
    <col min="4895" max="4895" width="14.125" style="15" customWidth="1"/>
    <col min="4896" max="4896" width="10.25" style="15" customWidth="1"/>
    <col min="4897" max="4897" width="17.125" style="15" customWidth="1"/>
    <col min="4898" max="4898" width="12" style="15" customWidth="1"/>
    <col min="4899" max="4899" width="10.75" style="15" customWidth="1"/>
    <col min="4900" max="4902" width="0" style="15" hidden="1" customWidth="1"/>
    <col min="4903" max="5130" width="8.75" style="15"/>
    <col min="5131" max="5131" width="5.125" style="15" customWidth="1"/>
    <col min="5132" max="5132" width="32.375" style="15" customWidth="1"/>
    <col min="5133" max="5135" width="10.25" style="15" customWidth="1"/>
    <col min="5136" max="5137" width="12.375" style="15" customWidth="1"/>
    <col min="5138" max="5138" width="11.25" style="15" customWidth="1"/>
    <col min="5139" max="5139" width="12.375" style="15" customWidth="1"/>
    <col min="5140" max="5140" width="11.25" style="15" customWidth="1"/>
    <col min="5141" max="5141" width="12.375" style="15" customWidth="1"/>
    <col min="5142" max="5142" width="11.25" style="15" customWidth="1"/>
    <col min="5143" max="5143" width="12.375" style="15" customWidth="1"/>
    <col min="5144" max="5144" width="11.25" style="15" customWidth="1"/>
    <col min="5145" max="5145" width="12.375" style="15" customWidth="1"/>
    <col min="5146" max="5146" width="11.25" style="15" customWidth="1"/>
    <col min="5147" max="5147" width="14.125" style="15" customWidth="1"/>
    <col min="5148" max="5148" width="10.25" style="15" customWidth="1"/>
    <col min="5149" max="5149" width="17.125" style="15" customWidth="1"/>
    <col min="5150" max="5150" width="12" style="15" customWidth="1"/>
    <col min="5151" max="5151" width="14.125" style="15" customWidth="1"/>
    <col min="5152" max="5152" width="10.25" style="15" customWidth="1"/>
    <col min="5153" max="5153" width="17.125" style="15" customWidth="1"/>
    <col min="5154" max="5154" width="12" style="15" customWidth="1"/>
    <col min="5155" max="5155" width="10.75" style="15" customWidth="1"/>
    <col min="5156" max="5158" width="0" style="15" hidden="1" customWidth="1"/>
    <col min="5159" max="5386" width="8.75" style="15"/>
    <col min="5387" max="5387" width="5.125" style="15" customWidth="1"/>
    <col min="5388" max="5388" width="32.375" style="15" customWidth="1"/>
    <col min="5389" max="5391" width="10.25" style="15" customWidth="1"/>
    <col min="5392" max="5393" width="12.375" style="15" customWidth="1"/>
    <col min="5394" max="5394" width="11.25" style="15" customWidth="1"/>
    <col min="5395" max="5395" width="12.375" style="15" customWidth="1"/>
    <col min="5396" max="5396" width="11.25" style="15" customWidth="1"/>
    <col min="5397" max="5397" width="12.375" style="15" customWidth="1"/>
    <col min="5398" max="5398" width="11.25" style="15" customWidth="1"/>
    <col min="5399" max="5399" width="12.375" style="15" customWidth="1"/>
    <col min="5400" max="5400" width="11.25" style="15" customWidth="1"/>
    <col min="5401" max="5401" width="12.375" style="15" customWidth="1"/>
    <col min="5402" max="5402" width="11.25" style="15" customWidth="1"/>
    <col min="5403" max="5403" width="14.125" style="15" customWidth="1"/>
    <col min="5404" max="5404" width="10.25" style="15" customWidth="1"/>
    <col min="5405" max="5405" width="17.125" style="15" customWidth="1"/>
    <col min="5406" max="5406" width="12" style="15" customWidth="1"/>
    <col min="5407" max="5407" width="14.125" style="15" customWidth="1"/>
    <col min="5408" max="5408" width="10.25" style="15" customWidth="1"/>
    <col min="5409" max="5409" width="17.125" style="15" customWidth="1"/>
    <col min="5410" max="5410" width="12" style="15" customWidth="1"/>
    <col min="5411" max="5411" width="10.75" style="15" customWidth="1"/>
    <col min="5412" max="5414" width="0" style="15" hidden="1" customWidth="1"/>
    <col min="5415" max="5642" width="8.75" style="15"/>
    <col min="5643" max="5643" width="5.125" style="15" customWidth="1"/>
    <col min="5644" max="5644" width="32.375" style="15" customWidth="1"/>
    <col min="5645" max="5647" width="10.25" style="15" customWidth="1"/>
    <col min="5648" max="5649" width="12.375" style="15" customWidth="1"/>
    <col min="5650" max="5650" width="11.25" style="15" customWidth="1"/>
    <col min="5651" max="5651" width="12.375" style="15" customWidth="1"/>
    <col min="5652" max="5652" width="11.25" style="15" customWidth="1"/>
    <col min="5653" max="5653" width="12.375" style="15" customWidth="1"/>
    <col min="5654" max="5654" width="11.25" style="15" customWidth="1"/>
    <col min="5655" max="5655" width="12.375" style="15" customWidth="1"/>
    <col min="5656" max="5656" width="11.25" style="15" customWidth="1"/>
    <col min="5657" max="5657" width="12.375" style="15" customWidth="1"/>
    <col min="5658" max="5658" width="11.25" style="15" customWidth="1"/>
    <col min="5659" max="5659" width="14.125" style="15" customWidth="1"/>
    <col min="5660" max="5660" width="10.25" style="15" customWidth="1"/>
    <col min="5661" max="5661" width="17.125" style="15" customWidth="1"/>
    <col min="5662" max="5662" width="12" style="15" customWidth="1"/>
    <col min="5663" max="5663" width="14.125" style="15" customWidth="1"/>
    <col min="5664" max="5664" width="10.25" style="15" customWidth="1"/>
    <col min="5665" max="5665" width="17.125" style="15" customWidth="1"/>
    <col min="5666" max="5666" width="12" style="15" customWidth="1"/>
    <col min="5667" max="5667" width="10.75" style="15" customWidth="1"/>
    <col min="5668" max="5670" width="0" style="15" hidden="1" customWidth="1"/>
    <col min="5671" max="5898" width="8.75" style="15"/>
    <col min="5899" max="5899" width="5.125" style="15" customWidth="1"/>
    <col min="5900" max="5900" width="32.375" style="15" customWidth="1"/>
    <col min="5901" max="5903" width="10.25" style="15" customWidth="1"/>
    <col min="5904" max="5905" width="12.375" style="15" customWidth="1"/>
    <col min="5906" max="5906" width="11.25" style="15" customWidth="1"/>
    <col min="5907" max="5907" width="12.375" style="15" customWidth="1"/>
    <col min="5908" max="5908" width="11.25" style="15" customWidth="1"/>
    <col min="5909" max="5909" width="12.375" style="15" customWidth="1"/>
    <col min="5910" max="5910" width="11.25" style="15" customWidth="1"/>
    <col min="5911" max="5911" width="12.375" style="15" customWidth="1"/>
    <col min="5912" max="5912" width="11.25" style="15" customWidth="1"/>
    <col min="5913" max="5913" width="12.375" style="15" customWidth="1"/>
    <col min="5914" max="5914" width="11.25" style="15" customWidth="1"/>
    <col min="5915" max="5915" width="14.125" style="15" customWidth="1"/>
    <col min="5916" max="5916" width="10.25" style="15" customWidth="1"/>
    <col min="5917" max="5917" width="17.125" style="15" customWidth="1"/>
    <col min="5918" max="5918" width="12" style="15" customWidth="1"/>
    <col min="5919" max="5919" width="14.125" style="15" customWidth="1"/>
    <col min="5920" max="5920" width="10.25" style="15" customWidth="1"/>
    <col min="5921" max="5921" width="17.125" style="15" customWidth="1"/>
    <col min="5922" max="5922" width="12" style="15" customWidth="1"/>
    <col min="5923" max="5923" width="10.75" style="15" customWidth="1"/>
    <col min="5924" max="5926" width="0" style="15" hidden="1" customWidth="1"/>
    <col min="5927" max="6154" width="8.75" style="15"/>
    <col min="6155" max="6155" width="5.125" style="15" customWidth="1"/>
    <col min="6156" max="6156" width="32.375" style="15" customWidth="1"/>
    <col min="6157" max="6159" width="10.25" style="15" customWidth="1"/>
    <col min="6160" max="6161" width="12.375" style="15" customWidth="1"/>
    <col min="6162" max="6162" width="11.25" style="15" customWidth="1"/>
    <col min="6163" max="6163" width="12.375" style="15" customWidth="1"/>
    <col min="6164" max="6164" width="11.25" style="15" customWidth="1"/>
    <col min="6165" max="6165" width="12.375" style="15" customWidth="1"/>
    <col min="6166" max="6166" width="11.25" style="15" customWidth="1"/>
    <col min="6167" max="6167" width="12.375" style="15" customWidth="1"/>
    <col min="6168" max="6168" width="11.25" style="15" customWidth="1"/>
    <col min="6169" max="6169" width="12.375" style="15" customWidth="1"/>
    <col min="6170" max="6170" width="11.25" style="15" customWidth="1"/>
    <col min="6171" max="6171" width="14.125" style="15" customWidth="1"/>
    <col min="6172" max="6172" width="10.25" style="15" customWidth="1"/>
    <col min="6173" max="6173" width="17.125" style="15" customWidth="1"/>
    <col min="6174" max="6174" width="12" style="15" customWidth="1"/>
    <col min="6175" max="6175" width="14.125" style="15" customWidth="1"/>
    <col min="6176" max="6176" width="10.25" style="15" customWidth="1"/>
    <col min="6177" max="6177" width="17.125" style="15" customWidth="1"/>
    <col min="6178" max="6178" width="12" style="15" customWidth="1"/>
    <col min="6179" max="6179" width="10.75" style="15" customWidth="1"/>
    <col min="6180" max="6182" width="0" style="15" hidden="1" customWidth="1"/>
    <col min="6183" max="6410" width="8.75" style="15"/>
    <col min="6411" max="6411" width="5.125" style="15" customWidth="1"/>
    <col min="6412" max="6412" width="32.375" style="15" customWidth="1"/>
    <col min="6413" max="6415" width="10.25" style="15" customWidth="1"/>
    <col min="6416" max="6417" width="12.375" style="15" customWidth="1"/>
    <col min="6418" max="6418" width="11.25" style="15" customWidth="1"/>
    <col min="6419" max="6419" width="12.375" style="15" customWidth="1"/>
    <col min="6420" max="6420" width="11.25" style="15" customWidth="1"/>
    <col min="6421" max="6421" width="12.375" style="15" customWidth="1"/>
    <col min="6422" max="6422" width="11.25" style="15" customWidth="1"/>
    <col min="6423" max="6423" width="12.375" style="15" customWidth="1"/>
    <col min="6424" max="6424" width="11.25" style="15" customWidth="1"/>
    <col min="6425" max="6425" width="12.375" style="15" customWidth="1"/>
    <col min="6426" max="6426" width="11.25" style="15" customWidth="1"/>
    <col min="6427" max="6427" width="14.125" style="15" customWidth="1"/>
    <col min="6428" max="6428" width="10.25" style="15" customWidth="1"/>
    <col min="6429" max="6429" width="17.125" style="15" customWidth="1"/>
    <col min="6430" max="6430" width="12" style="15" customWidth="1"/>
    <col min="6431" max="6431" width="14.125" style="15" customWidth="1"/>
    <col min="6432" max="6432" width="10.25" style="15" customWidth="1"/>
    <col min="6433" max="6433" width="17.125" style="15" customWidth="1"/>
    <col min="6434" max="6434" width="12" style="15" customWidth="1"/>
    <col min="6435" max="6435" width="10.75" style="15" customWidth="1"/>
    <col min="6436" max="6438" width="0" style="15" hidden="1" customWidth="1"/>
    <col min="6439" max="6666" width="8.75" style="15"/>
    <col min="6667" max="6667" width="5.125" style="15" customWidth="1"/>
    <col min="6668" max="6668" width="32.375" style="15" customWidth="1"/>
    <col min="6669" max="6671" width="10.25" style="15" customWidth="1"/>
    <col min="6672" max="6673" width="12.375" style="15" customWidth="1"/>
    <col min="6674" max="6674" width="11.25" style="15" customWidth="1"/>
    <col min="6675" max="6675" width="12.375" style="15" customWidth="1"/>
    <col min="6676" max="6676" width="11.25" style="15" customWidth="1"/>
    <col min="6677" max="6677" width="12.375" style="15" customWidth="1"/>
    <col min="6678" max="6678" width="11.25" style="15" customWidth="1"/>
    <col min="6679" max="6679" width="12.375" style="15" customWidth="1"/>
    <col min="6680" max="6680" width="11.25" style="15" customWidth="1"/>
    <col min="6681" max="6681" width="12.375" style="15" customWidth="1"/>
    <col min="6682" max="6682" width="11.25" style="15" customWidth="1"/>
    <col min="6683" max="6683" width="14.125" style="15" customWidth="1"/>
    <col min="6684" max="6684" width="10.25" style="15" customWidth="1"/>
    <col min="6685" max="6685" width="17.125" style="15" customWidth="1"/>
    <col min="6686" max="6686" width="12" style="15" customWidth="1"/>
    <col min="6687" max="6687" width="14.125" style="15" customWidth="1"/>
    <col min="6688" max="6688" width="10.25" style="15" customWidth="1"/>
    <col min="6689" max="6689" width="17.125" style="15" customWidth="1"/>
    <col min="6690" max="6690" width="12" style="15" customWidth="1"/>
    <col min="6691" max="6691" width="10.75" style="15" customWidth="1"/>
    <col min="6692" max="6694" width="0" style="15" hidden="1" customWidth="1"/>
    <col min="6695" max="6922" width="8.75" style="15"/>
    <col min="6923" max="6923" width="5.125" style="15" customWidth="1"/>
    <col min="6924" max="6924" width="32.375" style="15" customWidth="1"/>
    <col min="6925" max="6927" width="10.25" style="15" customWidth="1"/>
    <col min="6928" max="6929" width="12.375" style="15" customWidth="1"/>
    <col min="6930" max="6930" width="11.25" style="15" customWidth="1"/>
    <col min="6931" max="6931" width="12.375" style="15" customWidth="1"/>
    <col min="6932" max="6932" width="11.25" style="15" customWidth="1"/>
    <col min="6933" max="6933" width="12.375" style="15" customWidth="1"/>
    <col min="6934" max="6934" width="11.25" style="15" customWidth="1"/>
    <col min="6935" max="6935" width="12.375" style="15" customWidth="1"/>
    <col min="6936" max="6936" width="11.25" style="15" customWidth="1"/>
    <col min="6937" max="6937" width="12.375" style="15" customWidth="1"/>
    <col min="6938" max="6938" width="11.25" style="15" customWidth="1"/>
    <col min="6939" max="6939" width="14.125" style="15" customWidth="1"/>
    <col min="6940" max="6940" width="10.25" style="15" customWidth="1"/>
    <col min="6941" max="6941" width="17.125" style="15" customWidth="1"/>
    <col min="6942" max="6942" width="12" style="15" customWidth="1"/>
    <col min="6943" max="6943" width="14.125" style="15" customWidth="1"/>
    <col min="6944" max="6944" width="10.25" style="15" customWidth="1"/>
    <col min="6945" max="6945" width="17.125" style="15" customWidth="1"/>
    <col min="6946" max="6946" width="12" style="15" customWidth="1"/>
    <col min="6947" max="6947" width="10.75" style="15" customWidth="1"/>
    <col min="6948" max="6950" width="0" style="15" hidden="1" customWidth="1"/>
    <col min="6951" max="7178" width="8.75" style="15"/>
    <col min="7179" max="7179" width="5.125" style="15" customWidth="1"/>
    <col min="7180" max="7180" width="32.375" style="15" customWidth="1"/>
    <col min="7181" max="7183" width="10.25" style="15" customWidth="1"/>
    <col min="7184" max="7185" width="12.375" style="15" customWidth="1"/>
    <col min="7186" max="7186" width="11.25" style="15" customWidth="1"/>
    <col min="7187" max="7187" width="12.375" style="15" customWidth="1"/>
    <col min="7188" max="7188" width="11.25" style="15" customWidth="1"/>
    <col min="7189" max="7189" width="12.375" style="15" customWidth="1"/>
    <col min="7190" max="7190" width="11.25" style="15" customWidth="1"/>
    <col min="7191" max="7191" width="12.375" style="15" customWidth="1"/>
    <col min="7192" max="7192" width="11.25" style="15" customWidth="1"/>
    <col min="7193" max="7193" width="12.375" style="15" customWidth="1"/>
    <col min="7194" max="7194" width="11.25" style="15" customWidth="1"/>
    <col min="7195" max="7195" width="14.125" style="15" customWidth="1"/>
    <col min="7196" max="7196" width="10.25" style="15" customWidth="1"/>
    <col min="7197" max="7197" width="17.125" style="15" customWidth="1"/>
    <col min="7198" max="7198" width="12" style="15" customWidth="1"/>
    <col min="7199" max="7199" width="14.125" style="15" customWidth="1"/>
    <col min="7200" max="7200" width="10.25" style="15" customWidth="1"/>
    <col min="7201" max="7201" width="17.125" style="15" customWidth="1"/>
    <col min="7202" max="7202" width="12" style="15" customWidth="1"/>
    <col min="7203" max="7203" width="10.75" style="15" customWidth="1"/>
    <col min="7204" max="7206" width="0" style="15" hidden="1" customWidth="1"/>
    <col min="7207" max="7434" width="8.75" style="15"/>
    <col min="7435" max="7435" width="5.125" style="15" customWidth="1"/>
    <col min="7436" max="7436" width="32.375" style="15" customWidth="1"/>
    <col min="7437" max="7439" width="10.25" style="15" customWidth="1"/>
    <col min="7440" max="7441" width="12.375" style="15" customWidth="1"/>
    <col min="7442" max="7442" width="11.25" style="15" customWidth="1"/>
    <col min="7443" max="7443" width="12.375" style="15" customWidth="1"/>
    <col min="7444" max="7444" width="11.25" style="15" customWidth="1"/>
    <col min="7445" max="7445" width="12.375" style="15" customWidth="1"/>
    <col min="7446" max="7446" width="11.25" style="15" customWidth="1"/>
    <col min="7447" max="7447" width="12.375" style="15" customWidth="1"/>
    <col min="7448" max="7448" width="11.25" style="15" customWidth="1"/>
    <col min="7449" max="7449" width="12.375" style="15" customWidth="1"/>
    <col min="7450" max="7450" width="11.25" style="15" customWidth="1"/>
    <col min="7451" max="7451" width="14.125" style="15" customWidth="1"/>
    <col min="7452" max="7452" width="10.25" style="15" customWidth="1"/>
    <col min="7453" max="7453" width="17.125" style="15" customWidth="1"/>
    <col min="7454" max="7454" width="12" style="15" customWidth="1"/>
    <col min="7455" max="7455" width="14.125" style="15" customWidth="1"/>
    <col min="7456" max="7456" width="10.25" style="15" customWidth="1"/>
    <col min="7457" max="7457" width="17.125" style="15" customWidth="1"/>
    <col min="7458" max="7458" width="12" style="15" customWidth="1"/>
    <col min="7459" max="7459" width="10.75" style="15" customWidth="1"/>
    <col min="7460" max="7462" width="0" style="15" hidden="1" customWidth="1"/>
    <col min="7463" max="7690" width="8.75" style="15"/>
    <col min="7691" max="7691" width="5.125" style="15" customWidth="1"/>
    <col min="7692" max="7692" width="32.375" style="15" customWidth="1"/>
    <col min="7693" max="7695" width="10.25" style="15" customWidth="1"/>
    <col min="7696" max="7697" width="12.375" style="15" customWidth="1"/>
    <col min="7698" max="7698" width="11.25" style="15" customWidth="1"/>
    <col min="7699" max="7699" width="12.375" style="15" customWidth="1"/>
    <col min="7700" max="7700" width="11.25" style="15" customWidth="1"/>
    <col min="7701" max="7701" width="12.375" style="15" customWidth="1"/>
    <col min="7702" max="7702" width="11.25" style="15" customWidth="1"/>
    <col min="7703" max="7703" width="12.375" style="15" customWidth="1"/>
    <col min="7704" max="7704" width="11.25" style="15" customWidth="1"/>
    <col min="7705" max="7705" width="12.375" style="15" customWidth="1"/>
    <col min="7706" max="7706" width="11.25" style="15" customWidth="1"/>
    <col min="7707" max="7707" width="14.125" style="15" customWidth="1"/>
    <col min="7708" max="7708" width="10.25" style="15" customWidth="1"/>
    <col min="7709" max="7709" width="17.125" style="15" customWidth="1"/>
    <col min="7710" max="7710" width="12" style="15" customWidth="1"/>
    <col min="7711" max="7711" width="14.125" style="15" customWidth="1"/>
    <col min="7712" max="7712" width="10.25" style="15" customWidth="1"/>
    <col min="7713" max="7713" width="17.125" style="15" customWidth="1"/>
    <col min="7714" max="7714" width="12" style="15" customWidth="1"/>
    <col min="7715" max="7715" width="10.75" style="15" customWidth="1"/>
    <col min="7716" max="7718" width="0" style="15" hidden="1" customWidth="1"/>
    <col min="7719" max="7946" width="8.75" style="15"/>
    <col min="7947" max="7947" width="5.125" style="15" customWidth="1"/>
    <col min="7948" max="7948" width="32.375" style="15" customWidth="1"/>
    <col min="7949" max="7951" width="10.25" style="15" customWidth="1"/>
    <col min="7952" max="7953" width="12.375" style="15" customWidth="1"/>
    <col min="7954" max="7954" width="11.25" style="15" customWidth="1"/>
    <col min="7955" max="7955" width="12.375" style="15" customWidth="1"/>
    <col min="7956" max="7956" width="11.25" style="15" customWidth="1"/>
    <col min="7957" max="7957" width="12.375" style="15" customWidth="1"/>
    <col min="7958" max="7958" width="11.25" style="15" customWidth="1"/>
    <col min="7959" max="7959" width="12.375" style="15" customWidth="1"/>
    <col min="7960" max="7960" width="11.25" style="15" customWidth="1"/>
    <col min="7961" max="7961" width="12.375" style="15" customWidth="1"/>
    <col min="7962" max="7962" width="11.25" style="15" customWidth="1"/>
    <col min="7963" max="7963" width="14.125" style="15" customWidth="1"/>
    <col min="7964" max="7964" width="10.25" style="15" customWidth="1"/>
    <col min="7965" max="7965" width="17.125" style="15" customWidth="1"/>
    <col min="7966" max="7966" width="12" style="15" customWidth="1"/>
    <col min="7967" max="7967" width="14.125" style="15" customWidth="1"/>
    <col min="7968" max="7968" width="10.25" style="15" customWidth="1"/>
    <col min="7969" max="7969" width="17.125" style="15" customWidth="1"/>
    <col min="7970" max="7970" width="12" style="15" customWidth="1"/>
    <col min="7971" max="7971" width="10.75" style="15" customWidth="1"/>
    <col min="7972" max="7974" width="0" style="15" hidden="1" customWidth="1"/>
    <col min="7975" max="8202" width="8.75" style="15"/>
    <col min="8203" max="8203" width="5.125" style="15" customWidth="1"/>
    <col min="8204" max="8204" width="32.375" style="15" customWidth="1"/>
    <col min="8205" max="8207" width="10.25" style="15" customWidth="1"/>
    <col min="8208" max="8209" width="12.375" style="15" customWidth="1"/>
    <col min="8210" max="8210" width="11.25" style="15" customWidth="1"/>
    <col min="8211" max="8211" width="12.375" style="15" customWidth="1"/>
    <col min="8212" max="8212" width="11.25" style="15" customWidth="1"/>
    <col min="8213" max="8213" width="12.375" style="15" customWidth="1"/>
    <col min="8214" max="8214" width="11.25" style="15" customWidth="1"/>
    <col min="8215" max="8215" width="12.375" style="15" customWidth="1"/>
    <col min="8216" max="8216" width="11.25" style="15" customWidth="1"/>
    <col min="8217" max="8217" width="12.375" style="15" customWidth="1"/>
    <col min="8218" max="8218" width="11.25" style="15" customWidth="1"/>
    <col min="8219" max="8219" width="14.125" style="15" customWidth="1"/>
    <col min="8220" max="8220" width="10.25" style="15" customWidth="1"/>
    <col min="8221" max="8221" width="17.125" style="15" customWidth="1"/>
    <col min="8222" max="8222" width="12" style="15" customWidth="1"/>
    <col min="8223" max="8223" width="14.125" style="15" customWidth="1"/>
    <col min="8224" max="8224" width="10.25" style="15" customWidth="1"/>
    <col min="8225" max="8225" width="17.125" style="15" customWidth="1"/>
    <col min="8226" max="8226" width="12" style="15" customWidth="1"/>
    <col min="8227" max="8227" width="10.75" style="15" customWidth="1"/>
    <col min="8228" max="8230" width="0" style="15" hidden="1" customWidth="1"/>
    <col min="8231" max="8458" width="8.75" style="15"/>
    <col min="8459" max="8459" width="5.125" style="15" customWidth="1"/>
    <col min="8460" max="8460" width="32.375" style="15" customWidth="1"/>
    <col min="8461" max="8463" width="10.25" style="15" customWidth="1"/>
    <col min="8464" max="8465" width="12.375" style="15" customWidth="1"/>
    <col min="8466" max="8466" width="11.25" style="15" customWidth="1"/>
    <col min="8467" max="8467" width="12.375" style="15" customWidth="1"/>
    <col min="8468" max="8468" width="11.25" style="15" customWidth="1"/>
    <col min="8469" max="8469" width="12.375" style="15" customWidth="1"/>
    <col min="8470" max="8470" width="11.25" style="15" customWidth="1"/>
    <col min="8471" max="8471" width="12.375" style="15" customWidth="1"/>
    <col min="8472" max="8472" width="11.25" style="15" customWidth="1"/>
    <col min="8473" max="8473" width="12.375" style="15" customWidth="1"/>
    <col min="8474" max="8474" width="11.25" style="15" customWidth="1"/>
    <col min="8475" max="8475" width="14.125" style="15" customWidth="1"/>
    <col min="8476" max="8476" width="10.25" style="15" customWidth="1"/>
    <col min="8477" max="8477" width="17.125" style="15" customWidth="1"/>
    <col min="8478" max="8478" width="12" style="15" customWidth="1"/>
    <col min="8479" max="8479" width="14.125" style="15" customWidth="1"/>
    <col min="8480" max="8480" width="10.25" style="15" customWidth="1"/>
    <col min="8481" max="8481" width="17.125" style="15" customWidth="1"/>
    <col min="8482" max="8482" width="12" style="15" customWidth="1"/>
    <col min="8483" max="8483" width="10.75" style="15" customWidth="1"/>
    <col min="8484" max="8486" width="0" style="15" hidden="1" customWidth="1"/>
    <col min="8487" max="8714" width="8.75" style="15"/>
    <col min="8715" max="8715" width="5.125" style="15" customWidth="1"/>
    <col min="8716" max="8716" width="32.375" style="15" customWidth="1"/>
    <col min="8717" max="8719" width="10.25" style="15" customWidth="1"/>
    <col min="8720" max="8721" width="12.375" style="15" customWidth="1"/>
    <col min="8722" max="8722" width="11.25" style="15" customWidth="1"/>
    <col min="8723" max="8723" width="12.375" style="15" customWidth="1"/>
    <col min="8724" max="8724" width="11.25" style="15" customWidth="1"/>
    <col min="8725" max="8725" width="12.375" style="15" customWidth="1"/>
    <col min="8726" max="8726" width="11.25" style="15" customWidth="1"/>
    <col min="8727" max="8727" width="12.375" style="15" customWidth="1"/>
    <col min="8728" max="8728" width="11.25" style="15" customWidth="1"/>
    <col min="8729" max="8729" width="12.375" style="15" customWidth="1"/>
    <col min="8730" max="8730" width="11.25" style="15" customWidth="1"/>
    <col min="8731" max="8731" width="14.125" style="15" customWidth="1"/>
    <col min="8732" max="8732" width="10.25" style="15" customWidth="1"/>
    <col min="8733" max="8733" width="17.125" style="15" customWidth="1"/>
    <col min="8734" max="8734" width="12" style="15" customWidth="1"/>
    <col min="8735" max="8735" width="14.125" style="15" customWidth="1"/>
    <col min="8736" max="8736" width="10.25" style="15" customWidth="1"/>
    <col min="8737" max="8737" width="17.125" style="15" customWidth="1"/>
    <col min="8738" max="8738" width="12" style="15" customWidth="1"/>
    <col min="8739" max="8739" width="10.75" style="15" customWidth="1"/>
    <col min="8740" max="8742" width="0" style="15" hidden="1" customWidth="1"/>
    <col min="8743" max="8970" width="8.75" style="15"/>
    <col min="8971" max="8971" width="5.125" style="15" customWidth="1"/>
    <col min="8972" max="8972" width="32.375" style="15" customWidth="1"/>
    <col min="8973" max="8975" width="10.25" style="15" customWidth="1"/>
    <col min="8976" max="8977" width="12.375" style="15" customWidth="1"/>
    <col min="8978" max="8978" width="11.25" style="15" customWidth="1"/>
    <col min="8979" max="8979" width="12.375" style="15" customWidth="1"/>
    <col min="8980" max="8980" width="11.25" style="15" customWidth="1"/>
    <col min="8981" max="8981" width="12.375" style="15" customWidth="1"/>
    <col min="8982" max="8982" width="11.25" style="15" customWidth="1"/>
    <col min="8983" max="8983" width="12.375" style="15" customWidth="1"/>
    <col min="8984" max="8984" width="11.25" style="15" customWidth="1"/>
    <col min="8985" max="8985" width="12.375" style="15" customWidth="1"/>
    <col min="8986" max="8986" width="11.25" style="15" customWidth="1"/>
    <col min="8987" max="8987" width="14.125" style="15" customWidth="1"/>
    <col min="8988" max="8988" width="10.25" style="15" customWidth="1"/>
    <col min="8989" max="8989" width="17.125" style="15" customWidth="1"/>
    <col min="8990" max="8990" width="12" style="15" customWidth="1"/>
    <col min="8991" max="8991" width="14.125" style="15" customWidth="1"/>
    <col min="8992" max="8992" width="10.25" style="15" customWidth="1"/>
    <col min="8993" max="8993" width="17.125" style="15" customWidth="1"/>
    <col min="8994" max="8994" width="12" style="15" customWidth="1"/>
    <col min="8995" max="8995" width="10.75" style="15" customWidth="1"/>
    <col min="8996" max="8998" width="0" style="15" hidden="1" customWidth="1"/>
    <col min="8999" max="9226" width="8.75" style="15"/>
    <col min="9227" max="9227" width="5.125" style="15" customWidth="1"/>
    <col min="9228" max="9228" width="32.375" style="15" customWidth="1"/>
    <col min="9229" max="9231" width="10.25" style="15" customWidth="1"/>
    <col min="9232" max="9233" width="12.375" style="15" customWidth="1"/>
    <col min="9234" max="9234" width="11.25" style="15" customWidth="1"/>
    <col min="9235" max="9235" width="12.375" style="15" customWidth="1"/>
    <col min="9236" max="9236" width="11.25" style="15" customWidth="1"/>
    <col min="9237" max="9237" width="12.375" style="15" customWidth="1"/>
    <col min="9238" max="9238" width="11.25" style="15" customWidth="1"/>
    <col min="9239" max="9239" width="12.375" style="15" customWidth="1"/>
    <col min="9240" max="9240" width="11.25" style="15" customWidth="1"/>
    <col min="9241" max="9241" width="12.375" style="15" customWidth="1"/>
    <col min="9242" max="9242" width="11.25" style="15" customWidth="1"/>
    <col min="9243" max="9243" width="14.125" style="15" customWidth="1"/>
    <col min="9244" max="9244" width="10.25" style="15" customWidth="1"/>
    <col min="9245" max="9245" width="17.125" style="15" customWidth="1"/>
    <col min="9246" max="9246" width="12" style="15" customWidth="1"/>
    <col min="9247" max="9247" width="14.125" style="15" customWidth="1"/>
    <col min="9248" max="9248" width="10.25" style="15" customWidth="1"/>
    <col min="9249" max="9249" width="17.125" style="15" customWidth="1"/>
    <col min="9250" max="9250" width="12" style="15" customWidth="1"/>
    <col min="9251" max="9251" width="10.75" style="15" customWidth="1"/>
    <col min="9252" max="9254" width="0" style="15" hidden="1" customWidth="1"/>
    <col min="9255" max="9482" width="8.75" style="15"/>
    <col min="9483" max="9483" width="5.125" style="15" customWidth="1"/>
    <col min="9484" max="9484" width="32.375" style="15" customWidth="1"/>
    <col min="9485" max="9487" width="10.25" style="15" customWidth="1"/>
    <col min="9488" max="9489" width="12.375" style="15" customWidth="1"/>
    <col min="9490" max="9490" width="11.25" style="15" customWidth="1"/>
    <col min="9491" max="9491" width="12.375" style="15" customWidth="1"/>
    <col min="9492" max="9492" width="11.25" style="15" customWidth="1"/>
    <col min="9493" max="9493" width="12.375" style="15" customWidth="1"/>
    <col min="9494" max="9494" width="11.25" style="15" customWidth="1"/>
    <col min="9495" max="9495" width="12.375" style="15" customWidth="1"/>
    <col min="9496" max="9496" width="11.25" style="15" customWidth="1"/>
    <col min="9497" max="9497" width="12.375" style="15" customWidth="1"/>
    <col min="9498" max="9498" width="11.25" style="15" customWidth="1"/>
    <col min="9499" max="9499" width="14.125" style="15" customWidth="1"/>
    <col min="9500" max="9500" width="10.25" style="15" customWidth="1"/>
    <col min="9501" max="9501" width="17.125" style="15" customWidth="1"/>
    <col min="9502" max="9502" width="12" style="15" customWidth="1"/>
    <col min="9503" max="9503" width="14.125" style="15" customWidth="1"/>
    <col min="9504" max="9504" width="10.25" style="15" customWidth="1"/>
    <col min="9505" max="9505" width="17.125" style="15" customWidth="1"/>
    <col min="9506" max="9506" width="12" style="15" customWidth="1"/>
    <col min="9507" max="9507" width="10.75" style="15" customWidth="1"/>
    <col min="9508" max="9510" width="0" style="15" hidden="1" customWidth="1"/>
    <col min="9511" max="9738" width="8.75" style="15"/>
    <col min="9739" max="9739" width="5.125" style="15" customWidth="1"/>
    <col min="9740" max="9740" width="32.375" style="15" customWidth="1"/>
    <col min="9741" max="9743" width="10.25" style="15" customWidth="1"/>
    <col min="9744" max="9745" width="12.375" style="15" customWidth="1"/>
    <col min="9746" max="9746" width="11.25" style="15" customWidth="1"/>
    <col min="9747" max="9747" width="12.375" style="15" customWidth="1"/>
    <col min="9748" max="9748" width="11.25" style="15" customWidth="1"/>
    <col min="9749" max="9749" width="12.375" style="15" customWidth="1"/>
    <col min="9750" max="9750" width="11.25" style="15" customWidth="1"/>
    <col min="9751" max="9751" width="12.375" style="15" customWidth="1"/>
    <col min="9752" max="9752" width="11.25" style="15" customWidth="1"/>
    <col min="9753" max="9753" width="12.375" style="15" customWidth="1"/>
    <col min="9754" max="9754" width="11.25" style="15" customWidth="1"/>
    <col min="9755" max="9755" width="14.125" style="15" customWidth="1"/>
    <col min="9756" max="9756" width="10.25" style="15" customWidth="1"/>
    <col min="9757" max="9757" width="17.125" style="15" customWidth="1"/>
    <col min="9758" max="9758" width="12" style="15" customWidth="1"/>
    <col min="9759" max="9759" width="14.125" style="15" customWidth="1"/>
    <col min="9760" max="9760" width="10.25" style="15" customWidth="1"/>
    <col min="9761" max="9761" width="17.125" style="15" customWidth="1"/>
    <col min="9762" max="9762" width="12" style="15" customWidth="1"/>
    <col min="9763" max="9763" width="10.75" style="15" customWidth="1"/>
    <col min="9764" max="9766" width="0" style="15" hidden="1" customWidth="1"/>
    <col min="9767" max="9994" width="8.75" style="15"/>
    <col min="9995" max="9995" width="5.125" style="15" customWidth="1"/>
    <col min="9996" max="9996" width="32.375" style="15" customWidth="1"/>
    <col min="9997" max="9999" width="10.25" style="15" customWidth="1"/>
    <col min="10000" max="10001" width="12.375" style="15" customWidth="1"/>
    <col min="10002" max="10002" width="11.25" style="15" customWidth="1"/>
    <col min="10003" max="10003" width="12.375" style="15" customWidth="1"/>
    <col min="10004" max="10004" width="11.25" style="15" customWidth="1"/>
    <col min="10005" max="10005" width="12.375" style="15" customWidth="1"/>
    <col min="10006" max="10006" width="11.25" style="15" customWidth="1"/>
    <col min="10007" max="10007" width="12.375" style="15" customWidth="1"/>
    <col min="10008" max="10008" width="11.25" style="15" customWidth="1"/>
    <col min="10009" max="10009" width="12.375" style="15" customWidth="1"/>
    <col min="10010" max="10010" width="11.25" style="15" customWidth="1"/>
    <col min="10011" max="10011" width="14.125" style="15" customWidth="1"/>
    <col min="10012" max="10012" width="10.25" style="15" customWidth="1"/>
    <col min="10013" max="10013" width="17.125" style="15" customWidth="1"/>
    <col min="10014" max="10014" width="12" style="15" customWidth="1"/>
    <col min="10015" max="10015" width="14.125" style="15" customWidth="1"/>
    <col min="10016" max="10016" width="10.25" style="15" customWidth="1"/>
    <col min="10017" max="10017" width="17.125" style="15" customWidth="1"/>
    <col min="10018" max="10018" width="12" style="15" customWidth="1"/>
    <col min="10019" max="10019" width="10.75" style="15" customWidth="1"/>
    <col min="10020" max="10022" width="0" style="15" hidden="1" customWidth="1"/>
    <col min="10023" max="10250" width="8.75" style="15"/>
    <col min="10251" max="10251" width="5.125" style="15" customWidth="1"/>
    <col min="10252" max="10252" width="32.375" style="15" customWidth="1"/>
    <col min="10253" max="10255" width="10.25" style="15" customWidth="1"/>
    <col min="10256" max="10257" width="12.375" style="15" customWidth="1"/>
    <col min="10258" max="10258" width="11.25" style="15" customWidth="1"/>
    <col min="10259" max="10259" width="12.375" style="15" customWidth="1"/>
    <col min="10260" max="10260" width="11.25" style="15" customWidth="1"/>
    <col min="10261" max="10261" width="12.375" style="15" customWidth="1"/>
    <col min="10262" max="10262" width="11.25" style="15" customWidth="1"/>
    <col min="10263" max="10263" width="12.375" style="15" customWidth="1"/>
    <col min="10264" max="10264" width="11.25" style="15" customWidth="1"/>
    <col min="10265" max="10265" width="12.375" style="15" customWidth="1"/>
    <col min="10266" max="10266" width="11.25" style="15" customWidth="1"/>
    <col min="10267" max="10267" width="14.125" style="15" customWidth="1"/>
    <col min="10268" max="10268" width="10.25" style="15" customWidth="1"/>
    <col min="10269" max="10269" width="17.125" style="15" customWidth="1"/>
    <col min="10270" max="10270" width="12" style="15" customWidth="1"/>
    <col min="10271" max="10271" width="14.125" style="15" customWidth="1"/>
    <col min="10272" max="10272" width="10.25" style="15" customWidth="1"/>
    <col min="10273" max="10273" width="17.125" style="15" customWidth="1"/>
    <col min="10274" max="10274" width="12" style="15" customWidth="1"/>
    <col min="10275" max="10275" width="10.75" style="15" customWidth="1"/>
    <col min="10276" max="10278" width="0" style="15" hidden="1" customWidth="1"/>
    <col min="10279" max="10506" width="8.75" style="15"/>
    <col min="10507" max="10507" width="5.125" style="15" customWidth="1"/>
    <col min="10508" max="10508" width="32.375" style="15" customWidth="1"/>
    <col min="10509" max="10511" width="10.25" style="15" customWidth="1"/>
    <col min="10512" max="10513" width="12.375" style="15" customWidth="1"/>
    <col min="10514" max="10514" width="11.25" style="15" customWidth="1"/>
    <col min="10515" max="10515" width="12.375" style="15" customWidth="1"/>
    <col min="10516" max="10516" width="11.25" style="15" customWidth="1"/>
    <col min="10517" max="10517" width="12.375" style="15" customWidth="1"/>
    <col min="10518" max="10518" width="11.25" style="15" customWidth="1"/>
    <col min="10519" max="10519" width="12.375" style="15" customWidth="1"/>
    <col min="10520" max="10520" width="11.25" style="15" customWidth="1"/>
    <col min="10521" max="10521" width="12.375" style="15" customWidth="1"/>
    <col min="10522" max="10522" width="11.25" style="15" customWidth="1"/>
    <col min="10523" max="10523" width="14.125" style="15" customWidth="1"/>
    <col min="10524" max="10524" width="10.25" style="15" customWidth="1"/>
    <col min="10525" max="10525" width="17.125" style="15" customWidth="1"/>
    <col min="10526" max="10526" width="12" style="15" customWidth="1"/>
    <col min="10527" max="10527" width="14.125" style="15" customWidth="1"/>
    <col min="10528" max="10528" width="10.25" style="15" customWidth="1"/>
    <col min="10529" max="10529" width="17.125" style="15" customWidth="1"/>
    <col min="10530" max="10530" width="12" style="15" customWidth="1"/>
    <col min="10531" max="10531" width="10.75" style="15" customWidth="1"/>
    <col min="10532" max="10534" width="0" style="15" hidden="1" customWidth="1"/>
    <col min="10535" max="10762" width="8.75" style="15"/>
    <col min="10763" max="10763" width="5.125" style="15" customWidth="1"/>
    <col min="10764" max="10764" width="32.375" style="15" customWidth="1"/>
    <col min="10765" max="10767" width="10.25" style="15" customWidth="1"/>
    <col min="10768" max="10769" width="12.375" style="15" customWidth="1"/>
    <col min="10770" max="10770" width="11.25" style="15" customWidth="1"/>
    <col min="10771" max="10771" width="12.375" style="15" customWidth="1"/>
    <col min="10772" max="10772" width="11.25" style="15" customWidth="1"/>
    <col min="10773" max="10773" width="12.375" style="15" customWidth="1"/>
    <col min="10774" max="10774" width="11.25" style="15" customWidth="1"/>
    <col min="10775" max="10775" width="12.375" style="15" customWidth="1"/>
    <col min="10776" max="10776" width="11.25" style="15" customWidth="1"/>
    <col min="10777" max="10777" width="12.375" style="15" customWidth="1"/>
    <col min="10778" max="10778" width="11.25" style="15" customWidth="1"/>
    <col min="10779" max="10779" width="14.125" style="15" customWidth="1"/>
    <col min="10780" max="10780" width="10.25" style="15" customWidth="1"/>
    <col min="10781" max="10781" width="17.125" style="15" customWidth="1"/>
    <col min="10782" max="10782" width="12" style="15" customWidth="1"/>
    <col min="10783" max="10783" width="14.125" style="15" customWidth="1"/>
    <col min="10784" max="10784" width="10.25" style="15" customWidth="1"/>
    <col min="10785" max="10785" width="17.125" style="15" customWidth="1"/>
    <col min="10786" max="10786" width="12" style="15" customWidth="1"/>
    <col min="10787" max="10787" width="10.75" style="15" customWidth="1"/>
    <col min="10788" max="10790" width="0" style="15" hidden="1" customWidth="1"/>
    <col min="10791" max="11018" width="8.75" style="15"/>
    <col min="11019" max="11019" width="5.125" style="15" customWidth="1"/>
    <col min="11020" max="11020" width="32.375" style="15" customWidth="1"/>
    <col min="11021" max="11023" width="10.25" style="15" customWidth="1"/>
    <col min="11024" max="11025" width="12.375" style="15" customWidth="1"/>
    <col min="11026" max="11026" width="11.25" style="15" customWidth="1"/>
    <col min="11027" max="11027" width="12.375" style="15" customWidth="1"/>
    <col min="11028" max="11028" width="11.25" style="15" customWidth="1"/>
    <col min="11029" max="11029" width="12.375" style="15" customWidth="1"/>
    <col min="11030" max="11030" width="11.25" style="15" customWidth="1"/>
    <col min="11031" max="11031" width="12.375" style="15" customWidth="1"/>
    <col min="11032" max="11032" width="11.25" style="15" customWidth="1"/>
    <col min="11033" max="11033" width="12.375" style="15" customWidth="1"/>
    <col min="11034" max="11034" width="11.25" style="15" customWidth="1"/>
    <col min="11035" max="11035" width="14.125" style="15" customWidth="1"/>
    <col min="11036" max="11036" width="10.25" style="15" customWidth="1"/>
    <col min="11037" max="11037" width="17.125" style="15" customWidth="1"/>
    <col min="11038" max="11038" width="12" style="15" customWidth="1"/>
    <col min="11039" max="11039" width="14.125" style="15" customWidth="1"/>
    <col min="11040" max="11040" width="10.25" style="15" customWidth="1"/>
    <col min="11041" max="11041" width="17.125" style="15" customWidth="1"/>
    <col min="11042" max="11042" width="12" style="15" customWidth="1"/>
    <col min="11043" max="11043" width="10.75" style="15" customWidth="1"/>
    <col min="11044" max="11046" width="0" style="15" hidden="1" customWidth="1"/>
    <col min="11047" max="11274" width="8.75" style="15"/>
    <col min="11275" max="11275" width="5.125" style="15" customWidth="1"/>
    <col min="11276" max="11276" width="32.375" style="15" customWidth="1"/>
    <col min="11277" max="11279" width="10.25" style="15" customWidth="1"/>
    <col min="11280" max="11281" width="12.375" style="15" customWidth="1"/>
    <col min="11282" max="11282" width="11.25" style="15" customWidth="1"/>
    <col min="11283" max="11283" width="12.375" style="15" customWidth="1"/>
    <col min="11284" max="11284" width="11.25" style="15" customWidth="1"/>
    <col min="11285" max="11285" width="12.375" style="15" customWidth="1"/>
    <col min="11286" max="11286" width="11.25" style="15" customWidth="1"/>
    <col min="11287" max="11287" width="12.375" style="15" customWidth="1"/>
    <col min="11288" max="11288" width="11.25" style="15" customWidth="1"/>
    <col min="11289" max="11289" width="12.375" style="15" customWidth="1"/>
    <col min="11290" max="11290" width="11.25" style="15" customWidth="1"/>
    <col min="11291" max="11291" width="14.125" style="15" customWidth="1"/>
    <col min="11292" max="11292" width="10.25" style="15" customWidth="1"/>
    <col min="11293" max="11293" width="17.125" style="15" customWidth="1"/>
    <col min="11294" max="11294" width="12" style="15" customWidth="1"/>
    <col min="11295" max="11295" width="14.125" style="15" customWidth="1"/>
    <col min="11296" max="11296" width="10.25" style="15" customWidth="1"/>
    <col min="11297" max="11297" width="17.125" style="15" customWidth="1"/>
    <col min="11298" max="11298" width="12" style="15" customWidth="1"/>
    <col min="11299" max="11299" width="10.75" style="15" customWidth="1"/>
    <col min="11300" max="11302" width="0" style="15" hidden="1" customWidth="1"/>
    <col min="11303" max="11530" width="8.75" style="15"/>
    <col min="11531" max="11531" width="5.125" style="15" customWidth="1"/>
    <col min="11532" max="11532" width="32.375" style="15" customWidth="1"/>
    <col min="11533" max="11535" width="10.25" style="15" customWidth="1"/>
    <col min="11536" max="11537" width="12.375" style="15" customWidth="1"/>
    <col min="11538" max="11538" width="11.25" style="15" customWidth="1"/>
    <col min="11539" max="11539" width="12.375" style="15" customWidth="1"/>
    <col min="11540" max="11540" width="11.25" style="15" customWidth="1"/>
    <col min="11541" max="11541" width="12.375" style="15" customWidth="1"/>
    <col min="11542" max="11542" width="11.25" style="15" customWidth="1"/>
    <col min="11543" max="11543" width="12.375" style="15" customWidth="1"/>
    <col min="11544" max="11544" width="11.25" style="15" customWidth="1"/>
    <col min="11545" max="11545" width="12.375" style="15" customWidth="1"/>
    <col min="11546" max="11546" width="11.25" style="15" customWidth="1"/>
    <col min="11547" max="11547" width="14.125" style="15" customWidth="1"/>
    <col min="11548" max="11548" width="10.25" style="15" customWidth="1"/>
    <col min="11549" max="11549" width="17.125" style="15" customWidth="1"/>
    <col min="11550" max="11550" width="12" style="15" customWidth="1"/>
    <col min="11551" max="11551" width="14.125" style="15" customWidth="1"/>
    <col min="11552" max="11552" width="10.25" style="15" customWidth="1"/>
    <col min="11553" max="11553" width="17.125" style="15" customWidth="1"/>
    <col min="11554" max="11554" width="12" style="15" customWidth="1"/>
    <col min="11555" max="11555" width="10.75" style="15" customWidth="1"/>
    <col min="11556" max="11558" width="0" style="15" hidden="1" customWidth="1"/>
    <col min="11559" max="11786" width="8.75" style="15"/>
    <col min="11787" max="11787" width="5.125" style="15" customWidth="1"/>
    <col min="11788" max="11788" width="32.375" style="15" customWidth="1"/>
    <col min="11789" max="11791" width="10.25" style="15" customWidth="1"/>
    <col min="11792" max="11793" width="12.375" style="15" customWidth="1"/>
    <col min="11794" max="11794" width="11.25" style="15" customWidth="1"/>
    <col min="11795" max="11795" width="12.375" style="15" customWidth="1"/>
    <col min="11796" max="11796" width="11.25" style="15" customWidth="1"/>
    <col min="11797" max="11797" width="12.375" style="15" customWidth="1"/>
    <col min="11798" max="11798" width="11.25" style="15" customWidth="1"/>
    <col min="11799" max="11799" width="12.375" style="15" customWidth="1"/>
    <col min="11800" max="11800" width="11.25" style="15" customWidth="1"/>
    <col min="11801" max="11801" width="12.375" style="15" customWidth="1"/>
    <col min="11802" max="11802" width="11.25" style="15" customWidth="1"/>
    <col min="11803" max="11803" width="14.125" style="15" customWidth="1"/>
    <col min="11804" max="11804" width="10.25" style="15" customWidth="1"/>
    <col min="11805" max="11805" width="17.125" style="15" customWidth="1"/>
    <col min="11806" max="11806" width="12" style="15" customWidth="1"/>
    <col min="11807" max="11807" width="14.125" style="15" customWidth="1"/>
    <col min="11808" max="11808" width="10.25" style="15" customWidth="1"/>
    <col min="11809" max="11809" width="17.125" style="15" customWidth="1"/>
    <col min="11810" max="11810" width="12" style="15" customWidth="1"/>
    <col min="11811" max="11811" width="10.75" style="15" customWidth="1"/>
    <col min="11812" max="11814" width="0" style="15" hidden="1" customWidth="1"/>
    <col min="11815" max="12042" width="8.75" style="15"/>
    <col min="12043" max="12043" width="5.125" style="15" customWidth="1"/>
    <col min="12044" max="12044" width="32.375" style="15" customWidth="1"/>
    <col min="12045" max="12047" width="10.25" style="15" customWidth="1"/>
    <col min="12048" max="12049" width="12.375" style="15" customWidth="1"/>
    <col min="12050" max="12050" width="11.25" style="15" customWidth="1"/>
    <col min="12051" max="12051" width="12.375" style="15" customWidth="1"/>
    <col min="12052" max="12052" width="11.25" style="15" customWidth="1"/>
    <col min="12053" max="12053" width="12.375" style="15" customWidth="1"/>
    <col min="12054" max="12054" width="11.25" style="15" customWidth="1"/>
    <col min="12055" max="12055" width="12.375" style="15" customWidth="1"/>
    <col min="12056" max="12056" width="11.25" style="15" customWidth="1"/>
    <col min="12057" max="12057" width="12.375" style="15" customWidth="1"/>
    <col min="12058" max="12058" width="11.25" style="15" customWidth="1"/>
    <col min="12059" max="12059" width="14.125" style="15" customWidth="1"/>
    <col min="12060" max="12060" width="10.25" style="15" customWidth="1"/>
    <col min="12061" max="12061" width="17.125" style="15" customWidth="1"/>
    <col min="12062" max="12062" width="12" style="15" customWidth="1"/>
    <col min="12063" max="12063" width="14.125" style="15" customWidth="1"/>
    <col min="12064" max="12064" width="10.25" style="15" customWidth="1"/>
    <col min="12065" max="12065" width="17.125" style="15" customWidth="1"/>
    <col min="12066" max="12066" width="12" style="15" customWidth="1"/>
    <col min="12067" max="12067" width="10.75" style="15" customWidth="1"/>
    <col min="12068" max="12070" width="0" style="15" hidden="1" customWidth="1"/>
    <col min="12071" max="12298" width="8.75" style="15"/>
    <col min="12299" max="12299" width="5.125" style="15" customWidth="1"/>
    <col min="12300" max="12300" width="32.375" style="15" customWidth="1"/>
    <col min="12301" max="12303" width="10.25" style="15" customWidth="1"/>
    <col min="12304" max="12305" width="12.375" style="15" customWidth="1"/>
    <col min="12306" max="12306" width="11.25" style="15" customWidth="1"/>
    <col min="12307" max="12307" width="12.375" style="15" customWidth="1"/>
    <col min="12308" max="12308" width="11.25" style="15" customWidth="1"/>
    <col min="12309" max="12309" width="12.375" style="15" customWidth="1"/>
    <col min="12310" max="12310" width="11.25" style="15" customWidth="1"/>
    <col min="12311" max="12311" width="12.375" style="15" customWidth="1"/>
    <col min="12312" max="12312" width="11.25" style="15" customWidth="1"/>
    <col min="12313" max="12313" width="12.375" style="15" customWidth="1"/>
    <col min="12314" max="12314" width="11.25" style="15" customWidth="1"/>
    <col min="12315" max="12315" width="14.125" style="15" customWidth="1"/>
    <col min="12316" max="12316" width="10.25" style="15" customWidth="1"/>
    <col min="12317" max="12317" width="17.125" style="15" customWidth="1"/>
    <col min="12318" max="12318" width="12" style="15" customWidth="1"/>
    <col min="12319" max="12319" width="14.125" style="15" customWidth="1"/>
    <col min="12320" max="12320" width="10.25" style="15" customWidth="1"/>
    <col min="12321" max="12321" width="17.125" style="15" customWidth="1"/>
    <col min="12322" max="12322" width="12" style="15" customWidth="1"/>
    <col min="12323" max="12323" width="10.75" style="15" customWidth="1"/>
    <col min="12324" max="12326" width="0" style="15" hidden="1" customWidth="1"/>
    <col min="12327" max="12554" width="8.75" style="15"/>
    <col min="12555" max="12555" width="5.125" style="15" customWidth="1"/>
    <col min="12556" max="12556" width="32.375" style="15" customWidth="1"/>
    <col min="12557" max="12559" width="10.25" style="15" customWidth="1"/>
    <col min="12560" max="12561" width="12.375" style="15" customWidth="1"/>
    <col min="12562" max="12562" width="11.25" style="15" customWidth="1"/>
    <col min="12563" max="12563" width="12.375" style="15" customWidth="1"/>
    <col min="12564" max="12564" width="11.25" style="15" customWidth="1"/>
    <col min="12565" max="12565" width="12.375" style="15" customWidth="1"/>
    <col min="12566" max="12566" width="11.25" style="15" customWidth="1"/>
    <col min="12567" max="12567" width="12.375" style="15" customWidth="1"/>
    <col min="12568" max="12568" width="11.25" style="15" customWidth="1"/>
    <col min="12569" max="12569" width="12.375" style="15" customWidth="1"/>
    <col min="12570" max="12570" width="11.25" style="15" customWidth="1"/>
    <col min="12571" max="12571" width="14.125" style="15" customWidth="1"/>
    <col min="12572" max="12572" width="10.25" style="15" customWidth="1"/>
    <col min="12573" max="12573" width="17.125" style="15" customWidth="1"/>
    <col min="12574" max="12574" width="12" style="15" customWidth="1"/>
    <col min="12575" max="12575" width="14.125" style="15" customWidth="1"/>
    <col min="12576" max="12576" width="10.25" style="15" customWidth="1"/>
    <col min="12577" max="12577" width="17.125" style="15" customWidth="1"/>
    <col min="12578" max="12578" width="12" style="15" customWidth="1"/>
    <col min="12579" max="12579" width="10.75" style="15" customWidth="1"/>
    <col min="12580" max="12582" width="0" style="15" hidden="1" customWidth="1"/>
    <col min="12583" max="12810" width="8.75" style="15"/>
    <col min="12811" max="12811" width="5.125" style="15" customWidth="1"/>
    <col min="12812" max="12812" width="32.375" style="15" customWidth="1"/>
    <col min="12813" max="12815" width="10.25" style="15" customWidth="1"/>
    <col min="12816" max="12817" width="12.375" style="15" customWidth="1"/>
    <col min="12818" max="12818" width="11.25" style="15" customWidth="1"/>
    <col min="12819" max="12819" width="12.375" style="15" customWidth="1"/>
    <col min="12820" max="12820" width="11.25" style="15" customWidth="1"/>
    <col min="12821" max="12821" width="12.375" style="15" customWidth="1"/>
    <col min="12822" max="12822" width="11.25" style="15" customWidth="1"/>
    <col min="12823" max="12823" width="12.375" style="15" customWidth="1"/>
    <col min="12824" max="12824" width="11.25" style="15" customWidth="1"/>
    <col min="12825" max="12825" width="12.375" style="15" customWidth="1"/>
    <col min="12826" max="12826" width="11.25" style="15" customWidth="1"/>
    <col min="12827" max="12827" width="14.125" style="15" customWidth="1"/>
    <col min="12828" max="12828" width="10.25" style="15" customWidth="1"/>
    <col min="12829" max="12829" width="17.125" style="15" customWidth="1"/>
    <col min="12830" max="12830" width="12" style="15" customWidth="1"/>
    <col min="12831" max="12831" width="14.125" style="15" customWidth="1"/>
    <col min="12832" max="12832" width="10.25" style="15" customWidth="1"/>
    <col min="12833" max="12833" width="17.125" style="15" customWidth="1"/>
    <col min="12834" max="12834" width="12" style="15" customWidth="1"/>
    <col min="12835" max="12835" width="10.75" style="15" customWidth="1"/>
    <col min="12836" max="12838" width="0" style="15" hidden="1" customWidth="1"/>
    <col min="12839" max="13066" width="8.75" style="15"/>
    <col min="13067" max="13067" width="5.125" style="15" customWidth="1"/>
    <col min="13068" max="13068" width="32.375" style="15" customWidth="1"/>
    <col min="13069" max="13071" width="10.25" style="15" customWidth="1"/>
    <col min="13072" max="13073" width="12.375" style="15" customWidth="1"/>
    <col min="13074" max="13074" width="11.25" style="15" customWidth="1"/>
    <col min="13075" max="13075" width="12.375" style="15" customWidth="1"/>
    <col min="13076" max="13076" width="11.25" style="15" customWidth="1"/>
    <col min="13077" max="13077" width="12.375" style="15" customWidth="1"/>
    <col min="13078" max="13078" width="11.25" style="15" customWidth="1"/>
    <col min="13079" max="13079" width="12.375" style="15" customWidth="1"/>
    <col min="13080" max="13080" width="11.25" style="15" customWidth="1"/>
    <col min="13081" max="13081" width="12.375" style="15" customWidth="1"/>
    <col min="13082" max="13082" width="11.25" style="15" customWidth="1"/>
    <col min="13083" max="13083" width="14.125" style="15" customWidth="1"/>
    <col min="13084" max="13084" width="10.25" style="15" customWidth="1"/>
    <col min="13085" max="13085" width="17.125" style="15" customWidth="1"/>
    <col min="13086" max="13086" width="12" style="15" customWidth="1"/>
    <col min="13087" max="13087" width="14.125" style="15" customWidth="1"/>
    <col min="13088" max="13088" width="10.25" style="15" customWidth="1"/>
    <col min="13089" max="13089" width="17.125" style="15" customWidth="1"/>
    <col min="13090" max="13090" width="12" style="15" customWidth="1"/>
    <col min="13091" max="13091" width="10.75" style="15" customWidth="1"/>
    <col min="13092" max="13094" width="0" style="15" hidden="1" customWidth="1"/>
    <col min="13095" max="13322" width="8.75" style="15"/>
    <col min="13323" max="13323" width="5.125" style="15" customWidth="1"/>
    <col min="13324" max="13324" width="32.375" style="15" customWidth="1"/>
    <col min="13325" max="13327" width="10.25" style="15" customWidth="1"/>
    <col min="13328" max="13329" width="12.375" style="15" customWidth="1"/>
    <col min="13330" max="13330" width="11.25" style="15" customWidth="1"/>
    <col min="13331" max="13331" width="12.375" style="15" customWidth="1"/>
    <col min="13332" max="13332" width="11.25" style="15" customWidth="1"/>
    <col min="13333" max="13333" width="12.375" style="15" customWidth="1"/>
    <col min="13334" max="13334" width="11.25" style="15" customWidth="1"/>
    <col min="13335" max="13335" width="12.375" style="15" customWidth="1"/>
    <col min="13336" max="13336" width="11.25" style="15" customWidth="1"/>
    <col min="13337" max="13337" width="12.375" style="15" customWidth="1"/>
    <col min="13338" max="13338" width="11.25" style="15" customWidth="1"/>
    <col min="13339" max="13339" width="14.125" style="15" customWidth="1"/>
    <col min="13340" max="13340" width="10.25" style="15" customWidth="1"/>
    <col min="13341" max="13341" width="17.125" style="15" customWidth="1"/>
    <col min="13342" max="13342" width="12" style="15" customWidth="1"/>
    <col min="13343" max="13343" width="14.125" style="15" customWidth="1"/>
    <col min="13344" max="13344" width="10.25" style="15" customWidth="1"/>
    <col min="13345" max="13345" width="17.125" style="15" customWidth="1"/>
    <col min="13346" max="13346" width="12" style="15" customWidth="1"/>
    <col min="13347" max="13347" width="10.75" style="15" customWidth="1"/>
    <col min="13348" max="13350" width="0" style="15" hidden="1" customWidth="1"/>
    <col min="13351" max="13578" width="8.75" style="15"/>
    <col min="13579" max="13579" width="5.125" style="15" customWidth="1"/>
    <col min="13580" max="13580" width="32.375" style="15" customWidth="1"/>
    <col min="13581" max="13583" width="10.25" style="15" customWidth="1"/>
    <col min="13584" max="13585" width="12.375" style="15" customWidth="1"/>
    <col min="13586" max="13586" width="11.25" style="15" customWidth="1"/>
    <col min="13587" max="13587" width="12.375" style="15" customWidth="1"/>
    <col min="13588" max="13588" width="11.25" style="15" customWidth="1"/>
    <col min="13589" max="13589" width="12.375" style="15" customWidth="1"/>
    <col min="13590" max="13590" width="11.25" style="15" customWidth="1"/>
    <col min="13591" max="13591" width="12.375" style="15" customWidth="1"/>
    <col min="13592" max="13592" width="11.25" style="15" customWidth="1"/>
    <col min="13593" max="13593" width="12.375" style="15" customWidth="1"/>
    <col min="13594" max="13594" width="11.25" style="15" customWidth="1"/>
    <col min="13595" max="13595" width="14.125" style="15" customWidth="1"/>
    <col min="13596" max="13596" width="10.25" style="15" customWidth="1"/>
    <col min="13597" max="13597" width="17.125" style="15" customWidth="1"/>
    <col min="13598" max="13598" width="12" style="15" customWidth="1"/>
    <col min="13599" max="13599" width="14.125" style="15" customWidth="1"/>
    <col min="13600" max="13600" width="10.25" style="15" customWidth="1"/>
    <col min="13601" max="13601" width="17.125" style="15" customWidth="1"/>
    <col min="13602" max="13602" width="12" style="15" customWidth="1"/>
    <col min="13603" max="13603" width="10.75" style="15" customWidth="1"/>
    <col min="13604" max="13606" width="0" style="15" hidden="1" customWidth="1"/>
    <col min="13607" max="13834" width="8.75" style="15"/>
    <col min="13835" max="13835" width="5.125" style="15" customWidth="1"/>
    <col min="13836" max="13836" width="32.375" style="15" customWidth="1"/>
    <col min="13837" max="13839" width="10.25" style="15" customWidth="1"/>
    <col min="13840" max="13841" width="12.375" style="15" customWidth="1"/>
    <col min="13842" max="13842" width="11.25" style="15" customWidth="1"/>
    <col min="13843" max="13843" width="12.375" style="15" customWidth="1"/>
    <col min="13844" max="13844" width="11.25" style="15" customWidth="1"/>
    <col min="13845" max="13845" width="12.375" style="15" customWidth="1"/>
    <col min="13846" max="13846" width="11.25" style="15" customWidth="1"/>
    <col min="13847" max="13847" width="12.375" style="15" customWidth="1"/>
    <col min="13848" max="13848" width="11.25" style="15" customWidth="1"/>
    <col min="13849" max="13849" width="12.375" style="15" customWidth="1"/>
    <col min="13850" max="13850" width="11.25" style="15" customWidth="1"/>
    <col min="13851" max="13851" width="14.125" style="15" customWidth="1"/>
    <col min="13852" max="13852" width="10.25" style="15" customWidth="1"/>
    <col min="13853" max="13853" width="17.125" style="15" customWidth="1"/>
    <col min="13854" max="13854" width="12" style="15" customWidth="1"/>
    <col min="13855" max="13855" width="14.125" style="15" customWidth="1"/>
    <col min="13856" max="13856" width="10.25" style="15" customWidth="1"/>
    <col min="13857" max="13857" width="17.125" style="15" customWidth="1"/>
    <col min="13858" max="13858" width="12" style="15" customWidth="1"/>
    <col min="13859" max="13859" width="10.75" style="15" customWidth="1"/>
    <col min="13860" max="13862" width="0" style="15" hidden="1" customWidth="1"/>
    <col min="13863" max="14090" width="8.75" style="15"/>
    <col min="14091" max="14091" width="5.125" style="15" customWidth="1"/>
    <col min="14092" max="14092" width="32.375" style="15" customWidth="1"/>
    <col min="14093" max="14095" width="10.25" style="15" customWidth="1"/>
    <col min="14096" max="14097" width="12.375" style="15" customWidth="1"/>
    <col min="14098" max="14098" width="11.25" style="15" customWidth="1"/>
    <col min="14099" max="14099" width="12.375" style="15" customWidth="1"/>
    <col min="14100" max="14100" width="11.25" style="15" customWidth="1"/>
    <col min="14101" max="14101" width="12.375" style="15" customWidth="1"/>
    <col min="14102" max="14102" width="11.25" style="15" customWidth="1"/>
    <col min="14103" max="14103" width="12.375" style="15" customWidth="1"/>
    <col min="14104" max="14104" width="11.25" style="15" customWidth="1"/>
    <col min="14105" max="14105" width="12.375" style="15" customWidth="1"/>
    <col min="14106" max="14106" width="11.25" style="15" customWidth="1"/>
    <col min="14107" max="14107" width="14.125" style="15" customWidth="1"/>
    <col min="14108" max="14108" width="10.25" style="15" customWidth="1"/>
    <col min="14109" max="14109" width="17.125" style="15" customWidth="1"/>
    <col min="14110" max="14110" width="12" style="15" customWidth="1"/>
    <col min="14111" max="14111" width="14.125" style="15" customWidth="1"/>
    <col min="14112" max="14112" width="10.25" style="15" customWidth="1"/>
    <col min="14113" max="14113" width="17.125" style="15" customWidth="1"/>
    <col min="14114" max="14114" width="12" style="15" customWidth="1"/>
    <col min="14115" max="14115" width="10.75" style="15" customWidth="1"/>
    <col min="14116" max="14118" width="0" style="15" hidden="1" customWidth="1"/>
    <col min="14119" max="14346" width="8.75" style="15"/>
    <col min="14347" max="14347" width="5.125" style="15" customWidth="1"/>
    <col min="14348" max="14348" width="32.375" style="15" customWidth="1"/>
    <col min="14349" max="14351" width="10.25" style="15" customWidth="1"/>
    <col min="14352" max="14353" width="12.375" style="15" customWidth="1"/>
    <col min="14354" max="14354" width="11.25" style="15" customWidth="1"/>
    <col min="14355" max="14355" width="12.375" style="15" customWidth="1"/>
    <col min="14356" max="14356" width="11.25" style="15" customWidth="1"/>
    <col min="14357" max="14357" width="12.375" style="15" customWidth="1"/>
    <col min="14358" max="14358" width="11.25" style="15" customWidth="1"/>
    <col min="14359" max="14359" width="12.375" style="15" customWidth="1"/>
    <col min="14360" max="14360" width="11.25" style="15" customWidth="1"/>
    <col min="14361" max="14361" width="12.375" style="15" customWidth="1"/>
    <col min="14362" max="14362" width="11.25" style="15" customWidth="1"/>
    <col min="14363" max="14363" width="14.125" style="15" customWidth="1"/>
    <col min="14364" max="14364" width="10.25" style="15" customWidth="1"/>
    <col min="14365" max="14365" width="17.125" style="15" customWidth="1"/>
    <col min="14366" max="14366" width="12" style="15" customWidth="1"/>
    <col min="14367" max="14367" width="14.125" style="15" customWidth="1"/>
    <col min="14368" max="14368" width="10.25" style="15" customWidth="1"/>
    <col min="14369" max="14369" width="17.125" style="15" customWidth="1"/>
    <col min="14370" max="14370" width="12" style="15" customWidth="1"/>
    <col min="14371" max="14371" width="10.75" style="15" customWidth="1"/>
    <col min="14372" max="14374" width="0" style="15" hidden="1" customWidth="1"/>
    <col min="14375" max="14602" width="8.75" style="15"/>
    <col min="14603" max="14603" width="5.125" style="15" customWidth="1"/>
    <col min="14604" max="14604" width="32.375" style="15" customWidth="1"/>
    <col min="14605" max="14607" width="10.25" style="15" customWidth="1"/>
    <col min="14608" max="14609" width="12.375" style="15" customWidth="1"/>
    <col min="14610" max="14610" width="11.25" style="15" customWidth="1"/>
    <col min="14611" max="14611" width="12.375" style="15" customWidth="1"/>
    <col min="14612" max="14612" width="11.25" style="15" customWidth="1"/>
    <col min="14613" max="14613" width="12.375" style="15" customWidth="1"/>
    <col min="14614" max="14614" width="11.25" style="15" customWidth="1"/>
    <col min="14615" max="14615" width="12.375" style="15" customWidth="1"/>
    <col min="14616" max="14616" width="11.25" style="15" customWidth="1"/>
    <col min="14617" max="14617" width="12.375" style="15" customWidth="1"/>
    <col min="14618" max="14618" width="11.25" style="15" customWidth="1"/>
    <col min="14619" max="14619" width="14.125" style="15" customWidth="1"/>
    <col min="14620" max="14620" width="10.25" style="15" customWidth="1"/>
    <col min="14621" max="14621" width="17.125" style="15" customWidth="1"/>
    <col min="14622" max="14622" width="12" style="15" customWidth="1"/>
    <col min="14623" max="14623" width="14.125" style="15" customWidth="1"/>
    <col min="14624" max="14624" width="10.25" style="15" customWidth="1"/>
    <col min="14625" max="14625" width="17.125" style="15" customWidth="1"/>
    <col min="14626" max="14626" width="12" style="15" customWidth="1"/>
    <col min="14627" max="14627" width="10.75" style="15" customWidth="1"/>
    <col min="14628" max="14630" width="0" style="15" hidden="1" customWidth="1"/>
    <col min="14631" max="14858" width="8.75" style="15"/>
    <col min="14859" max="14859" width="5.125" style="15" customWidth="1"/>
    <col min="14860" max="14860" width="32.375" style="15" customWidth="1"/>
    <col min="14861" max="14863" width="10.25" style="15" customWidth="1"/>
    <col min="14864" max="14865" width="12.375" style="15" customWidth="1"/>
    <col min="14866" max="14866" width="11.25" style="15" customWidth="1"/>
    <col min="14867" max="14867" width="12.375" style="15" customWidth="1"/>
    <col min="14868" max="14868" width="11.25" style="15" customWidth="1"/>
    <col min="14869" max="14869" width="12.375" style="15" customWidth="1"/>
    <col min="14870" max="14870" width="11.25" style="15" customWidth="1"/>
    <col min="14871" max="14871" width="12.375" style="15" customWidth="1"/>
    <col min="14872" max="14872" width="11.25" style="15" customWidth="1"/>
    <col min="14873" max="14873" width="12.375" style="15" customWidth="1"/>
    <col min="14874" max="14874" width="11.25" style="15" customWidth="1"/>
    <col min="14875" max="14875" width="14.125" style="15" customWidth="1"/>
    <col min="14876" max="14876" width="10.25" style="15" customWidth="1"/>
    <col min="14877" max="14877" width="17.125" style="15" customWidth="1"/>
    <col min="14878" max="14878" width="12" style="15" customWidth="1"/>
    <col min="14879" max="14879" width="14.125" style="15" customWidth="1"/>
    <col min="14880" max="14880" width="10.25" style="15" customWidth="1"/>
    <col min="14881" max="14881" width="17.125" style="15" customWidth="1"/>
    <col min="14882" max="14882" width="12" style="15" customWidth="1"/>
    <col min="14883" max="14883" width="10.75" style="15" customWidth="1"/>
    <col min="14884" max="14886" width="0" style="15" hidden="1" customWidth="1"/>
    <col min="14887" max="15114" width="8.75" style="15"/>
    <col min="15115" max="15115" width="5.125" style="15" customWidth="1"/>
    <col min="15116" max="15116" width="32.375" style="15" customWidth="1"/>
    <col min="15117" max="15119" width="10.25" style="15" customWidth="1"/>
    <col min="15120" max="15121" width="12.375" style="15" customWidth="1"/>
    <col min="15122" max="15122" width="11.25" style="15" customWidth="1"/>
    <col min="15123" max="15123" width="12.375" style="15" customWidth="1"/>
    <col min="15124" max="15124" width="11.25" style="15" customWidth="1"/>
    <col min="15125" max="15125" width="12.375" style="15" customWidth="1"/>
    <col min="15126" max="15126" width="11.25" style="15" customWidth="1"/>
    <col min="15127" max="15127" width="12.375" style="15" customWidth="1"/>
    <col min="15128" max="15128" width="11.25" style="15" customWidth="1"/>
    <col min="15129" max="15129" width="12.375" style="15" customWidth="1"/>
    <col min="15130" max="15130" width="11.25" style="15" customWidth="1"/>
    <col min="15131" max="15131" width="14.125" style="15" customWidth="1"/>
    <col min="15132" max="15132" width="10.25" style="15" customWidth="1"/>
    <col min="15133" max="15133" width="17.125" style="15" customWidth="1"/>
    <col min="15134" max="15134" width="12" style="15" customWidth="1"/>
    <col min="15135" max="15135" width="14.125" style="15" customWidth="1"/>
    <col min="15136" max="15136" width="10.25" style="15" customWidth="1"/>
    <col min="15137" max="15137" width="17.125" style="15" customWidth="1"/>
    <col min="15138" max="15138" width="12" style="15" customWidth="1"/>
    <col min="15139" max="15139" width="10.75" style="15" customWidth="1"/>
    <col min="15140" max="15142" width="0" style="15" hidden="1" customWidth="1"/>
    <col min="15143" max="15370" width="8.75" style="15"/>
    <col min="15371" max="15371" width="5.125" style="15" customWidth="1"/>
    <col min="15372" max="15372" width="32.375" style="15" customWidth="1"/>
    <col min="15373" max="15375" width="10.25" style="15" customWidth="1"/>
    <col min="15376" max="15377" width="12.375" style="15" customWidth="1"/>
    <col min="15378" max="15378" width="11.25" style="15" customWidth="1"/>
    <col min="15379" max="15379" width="12.375" style="15" customWidth="1"/>
    <col min="15380" max="15380" width="11.25" style="15" customWidth="1"/>
    <col min="15381" max="15381" width="12.375" style="15" customWidth="1"/>
    <col min="15382" max="15382" width="11.25" style="15" customWidth="1"/>
    <col min="15383" max="15383" width="12.375" style="15" customWidth="1"/>
    <col min="15384" max="15384" width="11.25" style="15" customWidth="1"/>
    <col min="15385" max="15385" width="12.375" style="15" customWidth="1"/>
    <col min="15386" max="15386" width="11.25" style="15" customWidth="1"/>
    <col min="15387" max="15387" width="14.125" style="15" customWidth="1"/>
    <col min="15388" max="15388" width="10.25" style="15" customWidth="1"/>
    <col min="15389" max="15389" width="17.125" style="15" customWidth="1"/>
    <col min="15390" max="15390" width="12" style="15" customWidth="1"/>
    <col min="15391" max="15391" width="14.125" style="15" customWidth="1"/>
    <col min="15392" max="15392" width="10.25" style="15" customWidth="1"/>
    <col min="15393" max="15393" width="17.125" style="15" customWidth="1"/>
    <col min="15394" max="15394" width="12" style="15" customWidth="1"/>
    <col min="15395" max="15395" width="10.75" style="15" customWidth="1"/>
    <col min="15396" max="15398" width="0" style="15" hidden="1" customWidth="1"/>
    <col min="15399" max="15626" width="8.75" style="15"/>
    <col min="15627" max="15627" width="5.125" style="15" customWidth="1"/>
    <col min="15628" max="15628" width="32.375" style="15" customWidth="1"/>
    <col min="15629" max="15631" width="10.25" style="15" customWidth="1"/>
    <col min="15632" max="15633" width="12.375" style="15" customWidth="1"/>
    <col min="15634" max="15634" width="11.25" style="15" customWidth="1"/>
    <col min="15635" max="15635" width="12.375" style="15" customWidth="1"/>
    <col min="15636" max="15636" width="11.25" style="15" customWidth="1"/>
    <col min="15637" max="15637" width="12.375" style="15" customWidth="1"/>
    <col min="15638" max="15638" width="11.25" style="15" customWidth="1"/>
    <col min="15639" max="15639" width="12.375" style="15" customWidth="1"/>
    <col min="15640" max="15640" width="11.25" style="15" customWidth="1"/>
    <col min="15641" max="15641" width="12.375" style="15" customWidth="1"/>
    <col min="15642" max="15642" width="11.25" style="15" customWidth="1"/>
    <col min="15643" max="15643" width="14.125" style="15" customWidth="1"/>
    <col min="15644" max="15644" width="10.25" style="15" customWidth="1"/>
    <col min="15645" max="15645" width="17.125" style="15" customWidth="1"/>
    <col min="15646" max="15646" width="12" style="15" customWidth="1"/>
    <col min="15647" max="15647" width="14.125" style="15" customWidth="1"/>
    <col min="15648" max="15648" width="10.25" style="15" customWidth="1"/>
    <col min="15649" max="15649" width="17.125" style="15" customWidth="1"/>
    <col min="15650" max="15650" width="12" style="15" customWidth="1"/>
    <col min="15651" max="15651" width="10.75" style="15" customWidth="1"/>
    <col min="15652" max="15654" width="0" style="15" hidden="1" customWidth="1"/>
    <col min="15655" max="15882" width="8.75" style="15"/>
    <col min="15883" max="15883" width="5.125" style="15" customWidth="1"/>
    <col min="15884" max="15884" width="32.375" style="15" customWidth="1"/>
    <col min="15885" max="15887" width="10.25" style="15" customWidth="1"/>
    <col min="15888" max="15889" width="12.375" style="15" customWidth="1"/>
    <col min="15890" max="15890" width="11.25" style="15" customWidth="1"/>
    <col min="15891" max="15891" width="12.375" style="15" customWidth="1"/>
    <col min="15892" max="15892" width="11.25" style="15" customWidth="1"/>
    <col min="15893" max="15893" width="12.375" style="15" customWidth="1"/>
    <col min="15894" max="15894" width="11.25" style="15" customWidth="1"/>
    <col min="15895" max="15895" width="12.375" style="15" customWidth="1"/>
    <col min="15896" max="15896" width="11.25" style="15" customWidth="1"/>
    <col min="15897" max="15897" width="12.375" style="15" customWidth="1"/>
    <col min="15898" max="15898" width="11.25" style="15" customWidth="1"/>
    <col min="15899" max="15899" width="14.125" style="15" customWidth="1"/>
    <col min="15900" max="15900" width="10.25" style="15" customWidth="1"/>
    <col min="15901" max="15901" width="17.125" style="15" customWidth="1"/>
    <col min="15902" max="15902" width="12" style="15" customWidth="1"/>
    <col min="15903" max="15903" width="14.125" style="15" customWidth="1"/>
    <col min="15904" max="15904" width="10.25" style="15" customWidth="1"/>
    <col min="15905" max="15905" width="17.125" style="15" customWidth="1"/>
    <col min="15906" max="15906" width="12" style="15" customWidth="1"/>
    <col min="15907" max="15907" width="10.75" style="15" customWidth="1"/>
    <col min="15908" max="15910" width="0" style="15" hidden="1" customWidth="1"/>
    <col min="15911" max="16138" width="8.75" style="15"/>
    <col min="16139" max="16139" width="5.125" style="15" customWidth="1"/>
    <col min="16140" max="16140" width="32.375" style="15" customWidth="1"/>
    <col min="16141" max="16143" width="10.25" style="15" customWidth="1"/>
    <col min="16144" max="16145" width="12.375" style="15" customWidth="1"/>
    <col min="16146" max="16146" width="11.25" style="15" customWidth="1"/>
    <col min="16147" max="16147" width="12.375" style="15" customWidth="1"/>
    <col min="16148" max="16148" width="11.25" style="15" customWidth="1"/>
    <col min="16149" max="16149" width="12.375" style="15" customWidth="1"/>
    <col min="16150" max="16150" width="11.25" style="15" customWidth="1"/>
    <col min="16151" max="16151" width="12.375" style="15" customWidth="1"/>
    <col min="16152" max="16152" width="11.25" style="15" customWidth="1"/>
    <col min="16153" max="16153" width="12.375" style="15" customWidth="1"/>
    <col min="16154" max="16154" width="11.25" style="15" customWidth="1"/>
    <col min="16155" max="16155" width="14.125" style="15" customWidth="1"/>
    <col min="16156" max="16156" width="10.25" style="15" customWidth="1"/>
    <col min="16157" max="16157" width="17.125" style="15" customWidth="1"/>
    <col min="16158" max="16158" width="12" style="15" customWidth="1"/>
    <col min="16159" max="16159" width="14.125" style="15" customWidth="1"/>
    <col min="16160" max="16160" width="10.25" style="15" customWidth="1"/>
    <col min="16161" max="16161" width="17.125" style="15" customWidth="1"/>
    <col min="16162" max="16162" width="12" style="15" customWidth="1"/>
    <col min="16163" max="16163" width="10.75" style="15" customWidth="1"/>
    <col min="16164" max="16166" width="0" style="15" hidden="1" customWidth="1"/>
    <col min="16167" max="16384" width="8.75" style="15"/>
  </cols>
  <sheetData>
    <row r="1" spans="1:45" ht="30" customHeight="1">
      <c r="A1" s="718" t="s">
        <v>311</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row>
    <row r="2" spans="1:45" ht="20.45" customHeight="1">
      <c r="A2" s="721" t="s">
        <v>578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row>
    <row r="3" spans="1:45" ht="30.95" customHeight="1">
      <c r="A3" s="719" t="s">
        <v>905</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row>
    <row r="4" spans="1:45" ht="30.95" customHeight="1">
      <c r="A4" s="691" t="str">
        <f>Tonghopnguon!A3</f>
        <v>(Kèm theo Nghị quyết số 82 /NQ-HĐND ngày  09  tháng 12 năm 2017 của HĐND tỉnh Điện Biên)</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339"/>
      <c r="AK4" s="339"/>
      <c r="AL4" s="339"/>
    </row>
    <row r="5" spans="1:45" s="17" customFormat="1" ht="24.6" customHeight="1">
      <c r="A5" s="720" t="s">
        <v>3</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N5" s="204"/>
      <c r="AO5" s="204"/>
      <c r="AP5" s="204"/>
      <c r="AQ5" s="204"/>
      <c r="AR5" s="204"/>
      <c r="AS5" s="204"/>
    </row>
    <row r="6" spans="1:45" s="19" customFormat="1" ht="27" customHeight="1">
      <c r="A6" s="705" t="s">
        <v>22</v>
      </c>
      <c r="B6" s="705" t="s">
        <v>23</v>
      </c>
      <c r="C6" s="722" t="s">
        <v>277</v>
      </c>
      <c r="D6" s="705" t="s">
        <v>24</v>
      </c>
      <c r="E6" s="705" t="s">
        <v>25</v>
      </c>
      <c r="F6" s="705" t="s">
        <v>26</v>
      </c>
      <c r="G6" s="703" t="s">
        <v>113</v>
      </c>
      <c r="H6" s="703"/>
      <c r="I6" s="703"/>
      <c r="J6" s="703" t="s">
        <v>278</v>
      </c>
      <c r="K6" s="703"/>
      <c r="L6" s="703"/>
      <c r="M6" s="711" t="s">
        <v>546</v>
      </c>
      <c r="N6" s="712"/>
      <c r="O6" s="712"/>
      <c r="P6" s="712"/>
      <c r="Q6" s="712"/>
      <c r="R6" s="713"/>
      <c r="S6" s="692" t="s">
        <v>549</v>
      </c>
      <c r="T6" s="694"/>
      <c r="U6" s="692" t="s">
        <v>312</v>
      </c>
      <c r="V6" s="693"/>
      <c r="W6" s="693"/>
      <c r="X6" s="694"/>
      <c r="Y6" s="705" t="s">
        <v>313</v>
      </c>
      <c r="Z6" s="705"/>
      <c r="AA6" s="692" t="s">
        <v>314</v>
      </c>
      <c r="AB6" s="693"/>
      <c r="AC6" s="693"/>
      <c r="AD6" s="694"/>
      <c r="AE6" s="692" t="s">
        <v>315</v>
      </c>
      <c r="AF6" s="693"/>
      <c r="AG6" s="693"/>
      <c r="AH6" s="694"/>
      <c r="AI6" s="705" t="s">
        <v>7</v>
      </c>
      <c r="AO6" s="706"/>
      <c r="AP6" s="706"/>
      <c r="AQ6" s="706"/>
      <c r="AR6" s="706"/>
    </row>
    <row r="7" spans="1:45" s="19" customFormat="1" ht="27" customHeight="1">
      <c r="A7" s="705"/>
      <c r="B7" s="705"/>
      <c r="C7" s="723"/>
      <c r="D7" s="705"/>
      <c r="E7" s="705"/>
      <c r="F7" s="705"/>
      <c r="G7" s="703" t="s">
        <v>279</v>
      </c>
      <c r="H7" s="703" t="s">
        <v>30</v>
      </c>
      <c r="I7" s="703"/>
      <c r="J7" s="703" t="s">
        <v>279</v>
      </c>
      <c r="K7" s="703" t="s">
        <v>30</v>
      </c>
      <c r="L7" s="703"/>
      <c r="M7" s="698" t="s">
        <v>547</v>
      </c>
      <c r="N7" s="699"/>
      <c r="O7" s="698" t="s">
        <v>281</v>
      </c>
      <c r="P7" s="699"/>
      <c r="Q7" s="698" t="s">
        <v>548</v>
      </c>
      <c r="R7" s="699"/>
      <c r="S7" s="714"/>
      <c r="T7" s="715"/>
      <c r="U7" s="695"/>
      <c r="V7" s="696"/>
      <c r="W7" s="696"/>
      <c r="X7" s="697"/>
      <c r="Y7" s="705"/>
      <c r="Z7" s="705"/>
      <c r="AA7" s="695"/>
      <c r="AB7" s="696"/>
      <c r="AC7" s="696"/>
      <c r="AD7" s="697"/>
      <c r="AE7" s="695"/>
      <c r="AF7" s="696"/>
      <c r="AG7" s="696"/>
      <c r="AH7" s="697"/>
      <c r="AI7" s="705"/>
      <c r="AO7" s="706"/>
      <c r="AP7" s="706"/>
      <c r="AQ7" s="706"/>
      <c r="AR7" s="706"/>
    </row>
    <row r="8" spans="1:45" s="19" customFormat="1" ht="33.75" customHeight="1">
      <c r="A8" s="705"/>
      <c r="B8" s="705"/>
      <c r="C8" s="723"/>
      <c r="D8" s="705"/>
      <c r="E8" s="705"/>
      <c r="F8" s="705"/>
      <c r="G8" s="703"/>
      <c r="H8" s="707" t="s">
        <v>31</v>
      </c>
      <c r="I8" s="707" t="s">
        <v>342</v>
      </c>
      <c r="J8" s="703"/>
      <c r="K8" s="707" t="s">
        <v>31</v>
      </c>
      <c r="L8" s="707" t="s">
        <v>282</v>
      </c>
      <c r="M8" s="700"/>
      <c r="N8" s="701"/>
      <c r="O8" s="700"/>
      <c r="P8" s="701"/>
      <c r="Q8" s="700"/>
      <c r="R8" s="701"/>
      <c r="S8" s="695"/>
      <c r="T8" s="697"/>
      <c r="U8" s="703" t="s">
        <v>31</v>
      </c>
      <c r="V8" s="703" t="s">
        <v>342</v>
      </c>
      <c r="W8" s="703"/>
      <c r="X8" s="703"/>
      <c r="Y8" s="705" t="s">
        <v>9</v>
      </c>
      <c r="Z8" s="707" t="s">
        <v>342</v>
      </c>
      <c r="AA8" s="703" t="s">
        <v>31</v>
      </c>
      <c r="AB8" s="703" t="s">
        <v>342</v>
      </c>
      <c r="AC8" s="703"/>
      <c r="AD8" s="703"/>
      <c r="AE8" s="703" t="s">
        <v>31</v>
      </c>
      <c r="AF8" s="703" t="s">
        <v>342</v>
      </c>
      <c r="AG8" s="703"/>
      <c r="AH8" s="703"/>
      <c r="AI8" s="705"/>
      <c r="AO8" s="702"/>
      <c r="AP8" s="702"/>
      <c r="AQ8" s="702"/>
      <c r="AR8" s="702"/>
    </row>
    <row r="9" spans="1:45" s="19" customFormat="1" ht="36.6" customHeight="1">
      <c r="A9" s="705"/>
      <c r="B9" s="705"/>
      <c r="C9" s="723"/>
      <c r="D9" s="705"/>
      <c r="E9" s="705"/>
      <c r="F9" s="705"/>
      <c r="G9" s="703"/>
      <c r="H9" s="716"/>
      <c r="I9" s="708"/>
      <c r="J9" s="703"/>
      <c r="K9" s="716"/>
      <c r="L9" s="708"/>
      <c r="M9" s="707" t="s">
        <v>31</v>
      </c>
      <c r="N9" s="707" t="s">
        <v>283</v>
      </c>
      <c r="O9" s="707" t="s">
        <v>31</v>
      </c>
      <c r="P9" s="707" t="s">
        <v>283</v>
      </c>
      <c r="Q9" s="707" t="s">
        <v>31</v>
      </c>
      <c r="R9" s="707" t="s">
        <v>283</v>
      </c>
      <c r="S9" s="707" t="s">
        <v>31</v>
      </c>
      <c r="T9" s="707" t="s">
        <v>283</v>
      </c>
      <c r="U9" s="703"/>
      <c r="V9" s="703" t="s">
        <v>9</v>
      </c>
      <c r="W9" s="704" t="s">
        <v>14</v>
      </c>
      <c r="X9" s="704"/>
      <c r="Y9" s="705"/>
      <c r="Z9" s="708"/>
      <c r="AA9" s="703"/>
      <c r="AB9" s="703" t="s">
        <v>9</v>
      </c>
      <c r="AC9" s="704" t="s">
        <v>14</v>
      </c>
      <c r="AD9" s="704"/>
      <c r="AE9" s="703"/>
      <c r="AF9" s="703" t="s">
        <v>9</v>
      </c>
      <c r="AG9" s="704" t="s">
        <v>14</v>
      </c>
      <c r="AH9" s="704"/>
      <c r="AI9" s="705"/>
      <c r="AO9" s="702"/>
      <c r="AP9" s="702"/>
      <c r="AQ9" s="710"/>
      <c r="AR9" s="710"/>
    </row>
    <row r="10" spans="1:45" s="19" customFormat="1" ht="122.1" customHeight="1">
      <c r="A10" s="705"/>
      <c r="B10" s="705"/>
      <c r="C10" s="724"/>
      <c r="D10" s="705"/>
      <c r="E10" s="705"/>
      <c r="F10" s="705"/>
      <c r="G10" s="703"/>
      <c r="H10" s="717"/>
      <c r="I10" s="709"/>
      <c r="J10" s="703"/>
      <c r="K10" s="717"/>
      <c r="L10" s="709"/>
      <c r="M10" s="717"/>
      <c r="N10" s="717"/>
      <c r="O10" s="717"/>
      <c r="P10" s="717"/>
      <c r="Q10" s="717"/>
      <c r="R10" s="717"/>
      <c r="S10" s="717"/>
      <c r="T10" s="717"/>
      <c r="U10" s="703"/>
      <c r="V10" s="703"/>
      <c r="W10" s="205" t="s">
        <v>284</v>
      </c>
      <c r="X10" s="206" t="s">
        <v>285</v>
      </c>
      <c r="Y10" s="705"/>
      <c r="Z10" s="709"/>
      <c r="AA10" s="703"/>
      <c r="AB10" s="703"/>
      <c r="AC10" s="205" t="s">
        <v>284</v>
      </c>
      <c r="AD10" s="206" t="s">
        <v>285</v>
      </c>
      <c r="AE10" s="703"/>
      <c r="AF10" s="703"/>
      <c r="AG10" s="205" t="s">
        <v>284</v>
      </c>
      <c r="AH10" s="206" t="s">
        <v>285</v>
      </c>
      <c r="AI10" s="705"/>
      <c r="AO10" s="702"/>
      <c r="AP10" s="702"/>
      <c r="AQ10" s="207"/>
      <c r="AR10" s="208"/>
    </row>
    <row r="11" spans="1:45" s="21" customFormat="1" ht="30.75" customHeight="1">
      <c r="A11" s="20">
        <v>1</v>
      </c>
      <c r="B11" s="20">
        <f>A11+1</f>
        <v>2</v>
      </c>
      <c r="C11" s="20">
        <v>3</v>
      </c>
      <c r="D11" s="20">
        <f>B11+1</f>
        <v>3</v>
      </c>
      <c r="E11" s="20">
        <f t="shared" ref="E11:T11" si="0">D11+1</f>
        <v>4</v>
      </c>
      <c r="F11" s="20">
        <f t="shared" si="0"/>
        <v>5</v>
      </c>
      <c r="G11" s="20">
        <v>4</v>
      </c>
      <c r="H11" s="20">
        <f t="shared" ref="H11:I11" si="1">G11+1</f>
        <v>5</v>
      </c>
      <c r="I11" s="20">
        <f t="shared" si="1"/>
        <v>6</v>
      </c>
      <c r="J11" s="20">
        <v>7</v>
      </c>
      <c r="K11" s="20">
        <f t="shared" si="0"/>
        <v>8</v>
      </c>
      <c r="L11" s="20">
        <f t="shared" si="0"/>
        <v>9</v>
      </c>
      <c r="M11" s="20">
        <f t="shared" si="0"/>
        <v>10</v>
      </c>
      <c r="N11" s="20">
        <f t="shared" si="0"/>
        <v>11</v>
      </c>
      <c r="O11" s="20">
        <f t="shared" si="0"/>
        <v>12</v>
      </c>
      <c r="P11" s="20">
        <f t="shared" si="0"/>
        <v>13</v>
      </c>
      <c r="Q11" s="20">
        <v>11</v>
      </c>
      <c r="R11" s="20">
        <f t="shared" si="0"/>
        <v>12</v>
      </c>
      <c r="S11" s="20">
        <f t="shared" si="0"/>
        <v>13</v>
      </c>
      <c r="T11" s="20">
        <f t="shared" si="0"/>
        <v>14</v>
      </c>
      <c r="U11" s="20">
        <v>7</v>
      </c>
      <c r="V11" s="20">
        <v>8</v>
      </c>
      <c r="W11" s="20">
        <v>9</v>
      </c>
      <c r="X11" s="20">
        <v>10</v>
      </c>
      <c r="Y11" s="20">
        <v>11</v>
      </c>
      <c r="Z11" s="20">
        <v>12</v>
      </c>
      <c r="AA11" s="20">
        <v>13</v>
      </c>
      <c r="AB11" s="20">
        <v>14</v>
      </c>
      <c r="AC11" s="20">
        <v>15</v>
      </c>
      <c r="AD11" s="20">
        <v>16</v>
      </c>
      <c r="AE11" s="20">
        <v>17</v>
      </c>
      <c r="AF11" s="20">
        <v>18</v>
      </c>
      <c r="AG11" s="20">
        <v>19</v>
      </c>
      <c r="AH11" s="20">
        <v>20</v>
      </c>
      <c r="AI11" s="20">
        <v>21</v>
      </c>
      <c r="AJ11" s="20">
        <v>25</v>
      </c>
      <c r="AK11" s="20">
        <v>26</v>
      </c>
      <c r="AL11" s="20">
        <v>27</v>
      </c>
    </row>
    <row r="12" spans="1:45" s="21" customFormat="1" ht="36" customHeight="1">
      <c r="A12" s="20"/>
      <c r="B12" s="22" t="s">
        <v>13</v>
      </c>
      <c r="C12" s="22"/>
      <c r="D12" s="20"/>
      <c r="E12" s="20"/>
      <c r="F12" s="20"/>
      <c r="G12" s="20"/>
      <c r="H12" s="229">
        <f t="shared" ref="H12:AH12" si="2">H13+H88</f>
        <v>7691209</v>
      </c>
      <c r="I12" s="229">
        <f t="shared" si="2"/>
        <v>3996383.6999999997</v>
      </c>
      <c r="J12" s="229">
        <f t="shared" si="2"/>
        <v>0</v>
      </c>
      <c r="K12" s="229">
        <f t="shared" si="2"/>
        <v>0</v>
      </c>
      <c r="L12" s="229">
        <f t="shared" si="2"/>
        <v>0</v>
      </c>
      <c r="M12" s="229">
        <f t="shared" si="2"/>
        <v>501277</v>
      </c>
      <c r="N12" s="229">
        <f t="shared" si="2"/>
        <v>200948</v>
      </c>
      <c r="O12" s="229">
        <f t="shared" si="2"/>
        <v>0</v>
      </c>
      <c r="P12" s="229">
        <f t="shared" si="2"/>
        <v>0</v>
      </c>
      <c r="Q12" s="229">
        <f t="shared" si="2"/>
        <v>241706</v>
      </c>
      <c r="R12" s="229">
        <f t="shared" si="2"/>
        <v>140876</v>
      </c>
      <c r="S12" s="229">
        <f t="shared" si="2"/>
        <v>2202603</v>
      </c>
      <c r="T12" s="229">
        <f t="shared" si="2"/>
        <v>788004</v>
      </c>
      <c r="U12" s="229">
        <f t="shared" si="2"/>
        <v>2460028.7000000002</v>
      </c>
      <c r="V12" s="229">
        <f t="shared" si="2"/>
        <v>1372145</v>
      </c>
      <c r="W12" s="229">
        <f t="shared" si="2"/>
        <v>204680</v>
      </c>
      <c r="X12" s="229">
        <f t="shared" si="2"/>
        <v>68122</v>
      </c>
      <c r="Y12" s="229">
        <f t="shared" si="2"/>
        <v>901332</v>
      </c>
      <c r="Z12" s="229">
        <f t="shared" si="2"/>
        <v>393142</v>
      </c>
      <c r="AA12" s="229">
        <f t="shared" si="2"/>
        <v>706936.25</v>
      </c>
      <c r="AB12" s="229">
        <f t="shared" si="2"/>
        <v>486777</v>
      </c>
      <c r="AC12" s="229">
        <f t="shared" si="2"/>
        <v>146432</v>
      </c>
      <c r="AD12" s="229">
        <f t="shared" si="2"/>
        <v>0</v>
      </c>
      <c r="AE12" s="229">
        <f t="shared" si="2"/>
        <v>391597</v>
      </c>
      <c r="AF12" s="229">
        <f t="shared" si="2"/>
        <v>225000</v>
      </c>
      <c r="AG12" s="229">
        <f t="shared" si="2"/>
        <v>40936</v>
      </c>
      <c r="AH12" s="229">
        <f t="shared" si="2"/>
        <v>11617</v>
      </c>
      <c r="AI12" s="216"/>
      <c r="AJ12" s="20"/>
      <c r="AK12" s="20"/>
      <c r="AL12" s="20"/>
      <c r="AN12" s="21">
        <f>AN13-AF12</f>
        <v>0</v>
      </c>
    </row>
    <row r="13" spans="1:45" s="27" customFormat="1" ht="63.75" customHeight="1">
      <c r="A13" s="23" t="s">
        <v>82</v>
      </c>
      <c r="B13" s="24" t="s">
        <v>343</v>
      </c>
      <c r="C13" s="25"/>
      <c r="D13" s="25"/>
      <c r="E13" s="25"/>
      <c r="F13" s="25"/>
      <c r="G13" s="25"/>
      <c r="H13" s="229">
        <f t="shared" ref="H13:AH13" si="3">H14+H33+H51+H56+H64+H68+H72+H77+H81+H85</f>
        <v>7691209</v>
      </c>
      <c r="I13" s="229">
        <f t="shared" si="3"/>
        <v>3996383.6999999997</v>
      </c>
      <c r="J13" s="229">
        <f t="shared" si="3"/>
        <v>0</v>
      </c>
      <c r="K13" s="229">
        <f t="shared" si="3"/>
        <v>0</v>
      </c>
      <c r="L13" s="229">
        <f t="shared" si="3"/>
        <v>0</v>
      </c>
      <c r="M13" s="229">
        <f t="shared" si="3"/>
        <v>501277</v>
      </c>
      <c r="N13" s="229">
        <f t="shared" si="3"/>
        <v>200948</v>
      </c>
      <c r="O13" s="229">
        <f t="shared" si="3"/>
        <v>0</v>
      </c>
      <c r="P13" s="229">
        <f t="shared" si="3"/>
        <v>0</v>
      </c>
      <c r="Q13" s="229">
        <f t="shared" si="3"/>
        <v>241706</v>
      </c>
      <c r="R13" s="229">
        <f t="shared" si="3"/>
        <v>140876</v>
      </c>
      <c r="S13" s="229">
        <f t="shared" si="3"/>
        <v>2202603</v>
      </c>
      <c r="T13" s="229">
        <f t="shared" si="3"/>
        <v>788004</v>
      </c>
      <c r="U13" s="229">
        <f t="shared" si="3"/>
        <v>2460028.7000000002</v>
      </c>
      <c r="V13" s="229">
        <f t="shared" si="3"/>
        <v>1372145</v>
      </c>
      <c r="W13" s="229">
        <f t="shared" si="3"/>
        <v>204680</v>
      </c>
      <c r="X13" s="229">
        <f t="shared" si="3"/>
        <v>68122</v>
      </c>
      <c r="Y13" s="229">
        <f t="shared" si="3"/>
        <v>901332</v>
      </c>
      <c r="Z13" s="229">
        <f t="shared" si="3"/>
        <v>393142</v>
      </c>
      <c r="AA13" s="229">
        <f t="shared" si="3"/>
        <v>706936.25</v>
      </c>
      <c r="AB13" s="229">
        <f t="shared" si="3"/>
        <v>486777</v>
      </c>
      <c r="AC13" s="229">
        <f t="shared" si="3"/>
        <v>146432</v>
      </c>
      <c r="AD13" s="229">
        <f t="shared" si="3"/>
        <v>0</v>
      </c>
      <c r="AE13" s="229">
        <f t="shared" si="3"/>
        <v>391597</v>
      </c>
      <c r="AF13" s="229">
        <f t="shared" si="3"/>
        <v>225000</v>
      </c>
      <c r="AG13" s="229">
        <f t="shared" si="3"/>
        <v>40936</v>
      </c>
      <c r="AH13" s="229">
        <f t="shared" si="3"/>
        <v>11617</v>
      </c>
      <c r="AI13" s="216"/>
      <c r="AJ13" s="26"/>
      <c r="AK13" s="26"/>
      <c r="AL13" s="26"/>
      <c r="AN13" s="27">
        <v>225000</v>
      </c>
      <c r="AO13" s="351"/>
    </row>
    <row r="14" spans="1:45" s="249" customFormat="1" ht="69.75" customHeight="1">
      <c r="A14" s="245" t="s">
        <v>32</v>
      </c>
      <c r="B14" s="246" t="s">
        <v>344</v>
      </c>
      <c r="C14" s="247"/>
      <c r="D14" s="247"/>
      <c r="E14" s="247"/>
      <c r="F14" s="247"/>
      <c r="G14" s="247"/>
      <c r="H14" s="229">
        <f>H15+H17+H22+H30</f>
        <v>1457884</v>
      </c>
      <c r="I14" s="229">
        <f t="shared" ref="I14:AH14" si="4">I15+I17+I22+I30</f>
        <v>978133</v>
      </c>
      <c r="J14" s="229">
        <f t="shared" si="4"/>
        <v>0</v>
      </c>
      <c r="K14" s="229">
        <f t="shared" si="4"/>
        <v>0</v>
      </c>
      <c r="L14" s="229">
        <f t="shared" si="4"/>
        <v>0</v>
      </c>
      <c r="M14" s="229">
        <f t="shared" si="4"/>
        <v>77000</v>
      </c>
      <c r="N14" s="229">
        <f t="shared" si="4"/>
        <v>40000</v>
      </c>
      <c r="O14" s="229">
        <f t="shared" si="4"/>
        <v>0</v>
      </c>
      <c r="P14" s="229">
        <f t="shared" si="4"/>
        <v>0</v>
      </c>
      <c r="Q14" s="229">
        <f t="shared" si="4"/>
        <v>51041</v>
      </c>
      <c r="R14" s="229">
        <f t="shared" si="4"/>
        <v>38885</v>
      </c>
      <c r="S14" s="229">
        <f t="shared" si="4"/>
        <v>147183</v>
      </c>
      <c r="T14" s="229">
        <f t="shared" si="4"/>
        <v>110183</v>
      </c>
      <c r="U14" s="229">
        <f t="shared" si="4"/>
        <v>659133</v>
      </c>
      <c r="V14" s="229">
        <f t="shared" si="4"/>
        <v>561236</v>
      </c>
      <c r="W14" s="229">
        <f t="shared" si="4"/>
        <v>0</v>
      </c>
      <c r="X14" s="229">
        <f t="shared" si="4"/>
        <v>1617</v>
      </c>
      <c r="Y14" s="229">
        <f t="shared" si="4"/>
        <v>118588</v>
      </c>
      <c r="Z14" s="229">
        <f t="shared" si="4"/>
        <v>93588</v>
      </c>
      <c r="AA14" s="229">
        <f t="shared" si="4"/>
        <v>201000</v>
      </c>
      <c r="AB14" s="229">
        <f t="shared" si="4"/>
        <v>199000</v>
      </c>
      <c r="AC14" s="229">
        <f t="shared" si="4"/>
        <v>0</v>
      </c>
      <c r="AD14" s="229">
        <f t="shared" si="4"/>
        <v>0</v>
      </c>
      <c r="AE14" s="229">
        <f t="shared" si="4"/>
        <v>118617</v>
      </c>
      <c r="AF14" s="229">
        <f t="shared" si="4"/>
        <v>116617</v>
      </c>
      <c r="AG14" s="229">
        <f t="shared" si="4"/>
        <v>0</v>
      </c>
      <c r="AH14" s="229">
        <f t="shared" si="4"/>
        <v>1617</v>
      </c>
      <c r="AI14" s="229"/>
      <c r="AJ14" s="248"/>
      <c r="AK14" s="248"/>
      <c r="AL14" s="248"/>
      <c r="AO14" s="341">
        <v>39.2042207662764</v>
      </c>
    </row>
    <row r="15" spans="1:45" s="249" customFormat="1" ht="59.45" customHeight="1">
      <c r="A15" s="238" t="s">
        <v>33</v>
      </c>
      <c r="B15" s="342" t="s">
        <v>580</v>
      </c>
      <c r="C15" s="247"/>
      <c r="D15" s="247"/>
      <c r="E15" s="247"/>
      <c r="F15" s="247"/>
      <c r="G15" s="247"/>
      <c r="H15" s="232">
        <f>H16</f>
        <v>48374</v>
      </c>
      <c r="I15" s="232">
        <f t="shared" ref="I15:AH15" si="5">I16</f>
        <v>25212</v>
      </c>
      <c r="J15" s="232">
        <f t="shared" si="5"/>
        <v>0</v>
      </c>
      <c r="K15" s="232">
        <f t="shared" si="5"/>
        <v>0</v>
      </c>
      <c r="L15" s="232">
        <f t="shared" si="5"/>
        <v>0</v>
      </c>
      <c r="M15" s="232">
        <f t="shared" si="5"/>
        <v>0</v>
      </c>
      <c r="N15" s="232">
        <f t="shared" si="5"/>
        <v>0</v>
      </c>
      <c r="O15" s="232">
        <f t="shared" si="5"/>
        <v>0</v>
      </c>
      <c r="P15" s="232">
        <f t="shared" si="5"/>
        <v>0</v>
      </c>
      <c r="Q15" s="232">
        <f t="shared" si="5"/>
        <v>0</v>
      </c>
      <c r="R15" s="232">
        <f t="shared" si="5"/>
        <v>0</v>
      </c>
      <c r="S15" s="232">
        <f t="shared" si="5"/>
        <v>23595</v>
      </c>
      <c r="T15" s="232">
        <f t="shared" si="5"/>
        <v>23595</v>
      </c>
      <c r="U15" s="232">
        <f t="shared" si="5"/>
        <v>24779</v>
      </c>
      <c r="V15" s="232">
        <f t="shared" si="5"/>
        <v>1617</v>
      </c>
      <c r="W15" s="232"/>
      <c r="X15" s="232">
        <f t="shared" si="5"/>
        <v>1617</v>
      </c>
      <c r="Y15" s="232"/>
      <c r="Z15" s="232"/>
      <c r="AA15" s="232"/>
      <c r="AB15" s="232"/>
      <c r="AC15" s="232"/>
      <c r="AD15" s="232"/>
      <c r="AE15" s="232">
        <f t="shared" si="5"/>
        <v>1617</v>
      </c>
      <c r="AF15" s="232">
        <f t="shared" si="5"/>
        <v>1617</v>
      </c>
      <c r="AG15" s="232">
        <f t="shared" si="5"/>
        <v>0</v>
      </c>
      <c r="AH15" s="232">
        <f t="shared" si="5"/>
        <v>1617</v>
      </c>
      <c r="AI15" s="229"/>
      <c r="AJ15" s="248"/>
      <c r="AK15" s="248"/>
      <c r="AL15" s="248"/>
      <c r="AO15" s="341"/>
    </row>
    <row r="16" spans="1:45" s="314" customFormat="1" ht="56.45" customHeight="1">
      <c r="A16" s="220" t="s">
        <v>37</v>
      </c>
      <c r="B16" s="344" t="s">
        <v>544</v>
      </c>
      <c r="C16" s="221"/>
      <c r="D16" s="221"/>
      <c r="E16" s="221"/>
      <c r="F16" s="221"/>
      <c r="G16" s="345" t="s">
        <v>545</v>
      </c>
      <c r="H16" s="216">
        <v>48374</v>
      </c>
      <c r="I16" s="216">
        <v>25212</v>
      </c>
      <c r="J16" s="278"/>
      <c r="K16" s="278"/>
      <c r="L16" s="278"/>
      <c r="M16" s="278"/>
      <c r="N16" s="278"/>
      <c r="O16" s="278"/>
      <c r="P16" s="278"/>
      <c r="Q16" s="278"/>
      <c r="R16" s="278"/>
      <c r="S16" s="278">
        <f>T16</f>
        <v>23595</v>
      </c>
      <c r="T16" s="278">
        <f>I16-1617</f>
        <v>23595</v>
      </c>
      <c r="U16" s="278">
        <f>V16+23162</f>
        <v>24779</v>
      </c>
      <c r="V16" s="278">
        <v>1617</v>
      </c>
      <c r="W16" s="278"/>
      <c r="X16" s="278">
        <f>V16</f>
        <v>1617</v>
      </c>
      <c r="Y16" s="278"/>
      <c r="Z16" s="278"/>
      <c r="AA16" s="278"/>
      <c r="AB16" s="278"/>
      <c r="AC16" s="278"/>
      <c r="AD16" s="278"/>
      <c r="AE16" s="278">
        <f>AF16</f>
        <v>1617</v>
      </c>
      <c r="AF16" s="278">
        <v>1617</v>
      </c>
      <c r="AG16" s="278"/>
      <c r="AH16" s="278">
        <v>1617</v>
      </c>
      <c r="AI16" s="278"/>
      <c r="AJ16" s="313"/>
      <c r="AK16" s="313"/>
      <c r="AL16" s="313"/>
      <c r="AO16" s="343"/>
    </row>
    <row r="17" spans="1:41" s="228" customFormat="1" ht="55.5" customHeight="1">
      <c r="A17" s="230" t="s">
        <v>287</v>
      </c>
      <c r="B17" s="231" t="s">
        <v>318</v>
      </c>
      <c r="C17" s="224"/>
      <c r="D17" s="224"/>
      <c r="E17" s="224"/>
      <c r="F17" s="224"/>
      <c r="G17" s="224"/>
      <c r="H17" s="232">
        <f>H19+H21</f>
        <v>744510</v>
      </c>
      <c r="I17" s="232">
        <f t="shared" ref="I17:AH17" si="6">I19+I21</f>
        <v>290621</v>
      </c>
      <c r="J17" s="232">
        <f t="shared" si="6"/>
        <v>0</v>
      </c>
      <c r="K17" s="232">
        <f t="shared" si="6"/>
        <v>0</v>
      </c>
      <c r="L17" s="232">
        <f t="shared" si="6"/>
        <v>0</v>
      </c>
      <c r="M17" s="232">
        <f t="shared" si="6"/>
        <v>52000</v>
      </c>
      <c r="N17" s="232">
        <f t="shared" si="6"/>
        <v>40000</v>
      </c>
      <c r="O17" s="232">
        <f t="shared" si="6"/>
        <v>0</v>
      </c>
      <c r="P17" s="232">
        <f t="shared" si="6"/>
        <v>0</v>
      </c>
      <c r="Q17" s="232">
        <f t="shared" si="6"/>
        <v>50851</v>
      </c>
      <c r="R17" s="232">
        <f t="shared" si="6"/>
        <v>38885</v>
      </c>
      <c r="S17" s="232">
        <f t="shared" si="6"/>
        <v>98588</v>
      </c>
      <c r="T17" s="232">
        <f t="shared" si="6"/>
        <v>86588</v>
      </c>
      <c r="U17" s="232">
        <f t="shared" si="6"/>
        <v>279354</v>
      </c>
      <c r="V17" s="232">
        <f t="shared" si="6"/>
        <v>256619</v>
      </c>
      <c r="W17" s="232">
        <f t="shared" si="6"/>
        <v>0</v>
      </c>
      <c r="X17" s="232">
        <f t="shared" si="6"/>
        <v>0</v>
      </c>
      <c r="Y17" s="232">
        <f t="shared" si="6"/>
        <v>93588</v>
      </c>
      <c r="Z17" s="232">
        <f t="shared" si="6"/>
        <v>93588</v>
      </c>
      <c r="AA17" s="232">
        <f t="shared" si="6"/>
        <v>144000</v>
      </c>
      <c r="AB17" s="232">
        <f t="shared" si="6"/>
        <v>142000</v>
      </c>
      <c r="AC17" s="232">
        <f t="shared" si="6"/>
        <v>0</v>
      </c>
      <c r="AD17" s="232">
        <f t="shared" si="6"/>
        <v>0</v>
      </c>
      <c r="AE17" s="232">
        <f t="shared" si="6"/>
        <v>52000</v>
      </c>
      <c r="AF17" s="232">
        <f>AF19+AF21</f>
        <v>50000</v>
      </c>
      <c r="AG17" s="232">
        <f t="shared" si="6"/>
        <v>0</v>
      </c>
      <c r="AH17" s="232">
        <f t="shared" si="6"/>
        <v>0</v>
      </c>
      <c r="AI17" s="232"/>
      <c r="AJ17" s="227"/>
      <c r="AK17" s="227"/>
      <c r="AL17" s="227"/>
      <c r="AO17" s="341">
        <v>12.182102497995491</v>
      </c>
    </row>
    <row r="18" spans="1:41" s="27" customFormat="1" ht="30" customHeight="1">
      <c r="A18" s="23"/>
      <c r="B18" s="30" t="s">
        <v>43</v>
      </c>
      <c r="C18" s="25"/>
      <c r="D18" s="25"/>
      <c r="E18" s="25"/>
      <c r="F18" s="25"/>
      <c r="G18" s="25"/>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6"/>
      <c r="AK18" s="26"/>
      <c r="AL18" s="26"/>
      <c r="AO18" s="341">
        <v>0</v>
      </c>
    </row>
    <row r="19" spans="1:41" s="27" customFormat="1" ht="78.599999999999994" customHeight="1">
      <c r="A19" s="220" t="s">
        <v>37</v>
      </c>
      <c r="B19" s="218" t="s">
        <v>325</v>
      </c>
      <c r="C19" s="221"/>
      <c r="D19" s="25"/>
      <c r="E19" s="25"/>
      <c r="F19" s="253" t="s">
        <v>551</v>
      </c>
      <c r="G19" s="221" t="s">
        <v>357</v>
      </c>
      <c r="H19" s="216">
        <v>682516</v>
      </c>
      <c r="I19" s="216">
        <v>247000</v>
      </c>
      <c r="J19" s="216"/>
      <c r="K19" s="216"/>
      <c r="L19" s="216"/>
      <c r="M19" s="216">
        <f>M20</f>
        <v>40000</v>
      </c>
      <c r="N19" s="216">
        <f t="shared" ref="N19:AE19" si="7">N20</f>
        <v>40000</v>
      </c>
      <c r="O19" s="216">
        <f t="shared" si="7"/>
        <v>0</v>
      </c>
      <c r="P19" s="216">
        <f t="shared" si="7"/>
        <v>0</v>
      </c>
      <c r="Q19" s="216">
        <f t="shared" si="7"/>
        <v>38885</v>
      </c>
      <c r="R19" s="216">
        <f t="shared" si="7"/>
        <v>38885</v>
      </c>
      <c r="S19" s="216">
        <f t="shared" si="7"/>
        <v>86588</v>
      </c>
      <c r="T19" s="216">
        <f t="shared" si="7"/>
        <v>86588</v>
      </c>
      <c r="U19" s="216">
        <f t="shared" si="7"/>
        <v>217360</v>
      </c>
      <c r="V19" s="216">
        <f t="shared" si="7"/>
        <v>217360</v>
      </c>
      <c r="W19" s="216"/>
      <c r="X19" s="216"/>
      <c r="Y19" s="216">
        <f t="shared" si="7"/>
        <v>93588</v>
      </c>
      <c r="Z19" s="216">
        <f t="shared" si="7"/>
        <v>93588</v>
      </c>
      <c r="AA19" s="216">
        <f t="shared" si="7"/>
        <v>130000</v>
      </c>
      <c r="AB19" s="216">
        <f t="shared" si="7"/>
        <v>130000</v>
      </c>
      <c r="AC19" s="216">
        <f t="shared" si="7"/>
        <v>0</v>
      </c>
      <c r="AD19" s="216">
        <f t="shared" si="7"/>
        <v>0</v>
      </c>
      <c r="AE19" s="216">
        <f t="shared" si="7"/>
        <v>38000</v>
      </c>
      <c r="AF19" s="216">
        <f>AF20</f>
        <v>38000</v>
      </c>
      <c r="AG19" s="216"/>
      <c r="AH19" s="216"/>
      <c r="AI19" s="216"/>
      <c r="AJ19" s="26"/>
      <c r="AK19" s="26"/>
      <c r="AL19" s="26"/>
      <c r="AO19" s="341">
        <v>12.182102497995491</v>
      </c>
    </row>
    <row r="20" spans="1:41" s="228" customFormat="1" ht="47.45" customHeight="1">
      <c r="A20" s="222"/>
      <c r="B20" s="223" t="s">
        <v>345</v>
      </c>
      <c r="C20" s="221">
        <v>7309183</v>
      </c>
      <c r="D20" s="225" t="s">
        <v>553</v>
      </c>
      <c r="E20" s="224"/>
      <c r="F20" s="346" t="s">
        <v>552</v>
      </c>
      <c r="G20" s="225" t="s">
        <v>358</v>
      </c>
      <c r="H20" s="226">
        <v>247000</v>
      </c>
      <c r="I20" s="226">
        <v>247000</v>
      </c>
      <c r="J20" s="226"/>
      <c r="K20" s="226"/>
      <c r="L20" s="226"/>
      <c r="M20" s="226">
        <f>N20</f>
        <v>40000</v>
      </c>
      <c r="N20" s="226">
        <v>40000</v>
      </c>
      <c r="O20" s="226"/>
      <c r="P20" s="226"/>
      <c r="Q20" s="226">
        <f>R20</f>
        <v>38885</v>
      </c>
      <c r="R20" s="226">
        <v>38885</v>
      </c>
      <c r="S20" s="226">
        <f>T20</f>
        <v>86588</v>
      </c>
      <c r="T20" s="216">
        <f>46588+40000</f>
        <v>86588</v>
      </c>
      <c r="U20" s="226">
        <f>V20</f>
        <v>217360</v>
      </c>
      <c r="V20" s="226">
        <v>217360</v>
      </c>
      <c r="W20" s="226"/>
      <c r="X20" s="226"/>
      <c r="Y20" s="226">
        <f>Z20</f>
        <v>93588</v>
      </c>
      <c r="Z20" s="226">
        <v>93588</v>
      </c>
      <c r="AA20" s="226">
        <f>AB20</f>
        <v>130000</v>
      </c>
      <c r="AB20" s="226">
        <v>130000</v>
      </c>
      <c r="AC20" s="226"/>
      <c r="AD20" s="226"/>
      <c r="AE20" s="226">
        <f>AF20</f>
        <v>38000</v>
      </c>
      <c r="AF20" s="226">
        <v>38000</v>
      </c>
      <c r="AG20" s="226"/>
      <c r="AH20" s="226"/>
      <c r="AI20" s="226"/>
      <c r="AJ20" s="227"/>
      <c r="AK20" s="227"/>
      <c r="AL20" s="227"/>
      <c r="AO20" s="341">
        <v>12.182102497995491</v>
      </c>
    </row>
    <row r="21" spans="1:41" s="27" customFormat="1" ht="125.25" customHeight="1">
      <c r="A21" s="220" t="s">
        <v>39</v>
      </c>
      <c r="B21" s="218" t="s">
        <v>348</v>
      </c>
      <c r="C21" s="221">
        <v>7561052</v>
      </c>
      <c r="D21" s="253" t="s">
        <v>554</v>
      </c>
      <c r="E21" s="25"/>
      <c r="F21" s="253" t="s">
        <v>550</v>
      </c>
      <c r="G21" s="221" t="s">
        <v>361</v>
      </c>
      <c r="H21" s="216">
        <v>61994</v>
      </c>
      <c r="I21" s="216">
        <v>43621</v>
      </c>
      <c r="J21" s="216"/>
      <c r="K21" s="216"/>
      <c r="L21" s="216"/>
      <c r="M21" s="216">
        <v>12000</v>
      </c>
      <c r="N21" s="216"/>
      <c r="O21" s="216"/>
      <c r="P21" s="216"/>
      <c r="Q21" s="216">
        <v>11966</v>
      </c>
      <c r="R21" s="216"/>
      <c r="S21" s="216">
        <v>12000</v>
      </c>
      <c r="T21" s="216"/>
      <c r="U21" s="216">
        <v>61994</v>
      </c>
      <c r="V21" s="216">
        <v>39259</v>
      </c>
      <c r="W21" s="216"/>
      <c r="X21" s="216"/>
      <c r="Y21" s="216"/>
      <c r="Z21" s="216"/>
      <c r="AA21" s="216">
        <f>AE21</f>
        <v>14000</v>
      </c>
      <c r="AB21" s="216">
        <f>AF21</f>
        <v>12000</v>
      </c>
      <c r="AC21" s="216"/>
      <c r="AD21" s="216"/>
      <c r="AE21" s="216">
        <f>AF21+2000</f>
        <v>14000</v>
      </c>
      <c r="AF21" s="469">
        <v>12000</v>
      </c>
      <c r="AG21" s="216"/>
      <c r="AH21" s="216"/>
      <c r="AI21" s="366" t="s">
        <v>588</v>
      </c>
      <c r="AJ21" s="26"/>
      <c r="AK21" s="26"/>
      <c r="AL21" s="26"/>
      <c r="AO21" s="341">
        <v>3.3223915903624066</v>
      </c>
    </row>
    <row r="22" spans="1:41" s="228" customFormat="1" ht="52.5" customHeight="1">
      <c r="A22" s="230" t="s">
        <v>288</v>
      </c>
      <c r="B22" s="231" t="s">
        <v>319</v>
      </c>
      <c r="C22" s="224"/>
      <c r="D22" s="224"/>
      <c r="E22" s="224"/>
      <c r="F22" s="224"/>
      <c r="G22" s="224"/>
      <c r="H22" s="232">
        <f>SUM(H24:H29)</f>
        <v>585000</v>
      </c>
      <c r="I22" s="232">
        <f t="shared" ref="I22:AF22" si="8">SUM(I24:I29)</f>
        <v>582300</v>
      </c>
      <c r="J22" s="232">
        <f t="shared" si="8"/>
        <v>0</v>
      </c>
      <c r="K22" s="232">
        <f t="shared" si="8"/>
        <v>0</v>
      </c>
      <c r="L22" s="232">
        <f t="shared" si="8"/>
        <v>0</v>
      </c>
      <c r="M22" s="232">
        <f t="shared" si="8"/>
        <v>25000</v>
      </c>
      <c r="N22" s="232">
        <f t="shared" si="8"/>
        <v>0</v>
      </c>
      <c r="O22" s="232">
        <f t="shared" si="8"/>
        <v>0</v>
      </c>
      <c r="P22" s="232">
        <f t="shared" si="8"/>
        <v>0</v>
      </c>
      <c r="Q22" s="232">
        <f t="shared" si="8"/>
        <v>190</v>
      </c>
      <c r="R22" s="232">
        <f t="shared" si="8"/>
        <v>0</v>
      </c>
      <c r="S22" s="232">
        <f t="shared" si="8"/>
        <v>25000</v>
      </c>
      <c r="T22" s="232">
        <f t="shared" si="8"/>
        <v>0</v>
      </c>
      <c r="U22" s="232">
        <f t="shared" si="8"/>
        <v>335000</v>
      </c>
      <c r="V22" s="232">
        <f t="shared" si="8"/>
        <v>283000</v>
      </c>
      <c r="W22" s="232">
        <f t="shared" si="8"/>
        <v>0</v>
      </c>
      <c r="X22" s="232">
        <f t="shared" si="8"/>
        <v>0</v>
      </c>
      <c r="Y22" s="232">
        <f t="shared" si="8"/>
        <v>25000</v>
      </c>
      <c r="Z22" s="232">
        <f t="shared" si="8"/>
        <v>0</v>
      </c>
      <c r="AA22" s="232">
        <f t="shared" si="8"/>
        <v>57000</v>
      </c>
      <c r="AB22" s="232">
        <f t="shared" si="8"/>
        <v>57000</v>
      </c>
      <c r="AC22" s="232">
        <f t="shared" si="8"/>
        <v>0</v>
      </c>
      <c r="AD22" s="232">
        <f t="shared" si="8"/>
        <v>0</v>
      </c>
      <c r="AE22" s="232">
        <f t="shared" si="8"/>
        <v>62000</v>
      </c>
      <c r="AF22" s="232">
        <f t="shared" si="8"/>
        <v>62000</v>
      </c>
      <c r="AG22" s="232"/>
      <c r="AH22" s="232"/>
      <c r="AI22" s="232"/>
      <c r="AJ22" s="227"/>
      <c r="AK22" s="227"/>
      <c r="AL22" s="227"/>
      <c r="AO22" s="341">
        <v>26.1361471775176</v>
      </c>
    </row>
    <row r="23" spans="1:41" s="228" customFormat="1" ht="32.1" customHeight="1">
      <c r="A23" s="231"/>
      <c r="B23" s="30" t="s">
        <v>43</v>
      </c>
      <c r="C23" s="224"/>
      <c r="D23" s="224"/>
      <c r="E23" s="224"/>
      <c r="F23" s="224"/>
      <c r="G23" s="225"/>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26"/>
      <c r="AJ23" s="227"/>
      <c r="AK23" s="227"/>
      <c r="AL23" s="227"/>
      <c r="AO23" s="341">
        <v>0</v>
      </c>
    </row>
    <row r="24" spans="1:41" s="27" customFormat="1" ht="96.75" customHeight="1">
      <c r="A24" s="220" t="s">
        <v>37</v>
      </c>
      <c r="B24" s="219" t="s">
        <v>346</v>
      </c>
      <c r="C24" s="25"/>
      <c r="D24" s="221" t="s">
        <v>539</v>
      </c>
      <c r="E24" s="25"/>
      <c r="F24" s="221" t="s">
        <v>550</v>
      </c>
      <c r="G24" s="221" t="s">
        <v>359</v>
      </c>
      <c r="H24" s="216">
        <v>90000</v>
      </c>
      <c r="I24" s="216">
        <v>90000</v>
      </c>
      <c r="J24" s="216"/>
      <c r="K24" s="216"/>
      <c r="L24" s="216"/>
      <c r="M24" s="216"/>
      <c r="N24" s="216"/>
      <c r="O24" s="216"/>
      <c r="P24" s="216"/>
      <c r="Q24" s="216"/>
      <c r="R24" s="216"/>
      <c r="S24" s="216"/>
      <c r="T24" s="216"/>
      <c r="U24" s="216">
        <v>81000</v>
      </c>
      <c r="V24" s="216">
        <v>81000</v>
      </c>
      <c r="W24" s="216"/>
      <c r="X24" s="216"/>
      <c r="Y24" s="216"/>
      <c r="Z24" s="216"/>
      <c r="AA24" s="216">
        <f>AB24</f>
        <v>17000</v>
      </c>
      <c r="AB24" s="216">
        <f>AE24</f>
        <v>17000</v>
      </c>
      <c r="AC24" s="216"/>
      <c r="AD24" s="216"/>
      <c r="AE24" s="216">
        <f>AF24</f>
        <v>17000</v>
      </c>
      <c r="AF24" s="469">
        <v>17000</v>
      </c>
      <c r="AG24" s="216"/>
      <c r="AH24" s="216"/>
      <c r="AI24" s="338" t="s">
        <v>476</v>
      </c>
      <c r="AJ24" s="26"/>
      <c r="AK24" s="26"/>
      <c r="AL24" s="26"/>
      <c r="AO24" s="341">
        <v>6.6447831807248132</v>
      </c>
    </row>
    <row r="25" spans="1:41" s="27" customFormat="1" ht="93" customHeight="1">
      <c r="A25" s="220" t="s">
        <v>39</v>
      </c>
      <c r="B25" s="219" t="s">
        <v>349</v>
      </c>
      <c r="C25" s="25"/>
      <c r="D25" s="253" t="s">
        <v>555</v>
      </c>
      <c r="E25" s="25"/>
      <c r="F25" s="253" t="s">
        <v>550</v>
      </c>
      <c r="G25" s="221" t="s">
        <v>362</v>
      </c>
      <c r="H25" s="216">
        <v>90000</v>
      </c>
      <c r="I25" s="216">
        <v>90000</v>
      </c>
      <c r="J25" s="216"/>
      <c r="K25" s="216"/>
      <c r="L25" s="216"/>
      <c r="M25" s="216"/>
      <c r="N25" s="216"/>
      <c r="O25" s="216"/>
      <c r="P25" s="216"/>
      <c r="Q25" s="216"/>
      <c r="R25" s="216"/>
      <c r="S25" s="216"/>
      <c r="T25" s="216"/>
      <c r="U25" s="216">
        <v>40000</v>
      </c>
      <c r="V25" s="216">
        <v>40000</v>
      </c>
      <c r="W25" s="216"/>
      <c r="X25" s="216"/>
      <c r="Y25" s="216"/>
      <c r="Z25" s="216"/>
      <c r="AA25" s="216">
        <f>AB25</f>
        <v>9000</v>
      </c>
      <c r="AB25" s="216">
        <f>AF25</f>
        <v>9000</v>
      </c>
      <c r="AC25" s="216"/>
      <c r="AD25" s="216"/>
      <c r="AE25" s="216">
        <f>AF25</f>
        <v>9000</v>
      </c>
      <c r="AF25" s="216">
        <v>9000</v>
      </c>
      <c r="AG25" s="216"/>
      <c r="AH25" s="216"/>
      <c r="AI25" s="338" t="s">
        <v>476</v>
      </c>
      <c r="AJ25" s="26"/>
      <c r="AK25" s="26"/>
      <c r="AL25" s="26"/>
      <c r="AO25" s="341">
        <v>3.3223915903624066</v>
      </c>
    </row>
    <row r="26" spans="1:41" s="27" customFormat="1" ht="109.5" customHeight="1">
      <c r="A26" s="220" t="s">
        <v>77</v>
      </c>
      <c r="B26" s="219" t="s">
        <v>347</v>
      </c>
      <c r="C26" s="25"/>
      <c r="D26" s="221" t="s">
        <v>538</v>
      </c>
      <c r="E26" s="25"/>
      <c r="F26" s="253" t="s">
        <v>550</v>
      </c>
      <c r="G26" s="221" t="s">
        <v>360</v>
      </c>
      <c r="H26" s="216">
        <v>80000</v>
      </c>
      <c r="I26" s="216">
        <v>80000</v>
      </c>
      <c r="J26" s="216"/>
      <c r="K26" s="216"/>
      <c r="L26" s="216"/>
      <c r="M26" s="216">
        <v>25000</v>
      </c>
      <c r="N26" s="216"/>
      <c r="O26" s="216"/>
      <c r="P26" s="216"/>
      <c r="Q26" s="216">
        <v>190</v>
      </c>
      <c r="R26" s="216"/>
      <c r="S26" s="216">
        <v>25000</v>
      </c>
      <c r="T26" s="216"/>
      <c r="U26" s="216">
        <v>72000</v>
      </c>
      <c r="V26" s="216">
        <v>72000</v>
      </c>
      <c r="W26" s="216"/>
      <c r="X26" s="216"/>
      <c r="Y26" s="216">
        <v>25000</v>
      </c>
      <c r="Z26" s="216"/>
      <c r="AA26" s="216">
        <f>AB26</f>
        <v>25000</v>
      </c>
      <c r="AB26" s="216">
        <f>AE26</f>
        <v>25000</v>
      </c>
      <c r="AC26" s="216"/>
      <c r="AD26" s="216"/>
      <c r="AE26" s="216">
        <f>AF26</f>
        <v>25000</v>
      </c>
      <c r="AF26" s="216">
        <v>25000</v>
      </c>
      <c r="AG26" s="216"/>
      <c r="AH26" s="216"/>
      <c r="AI26" s="221" t="s">
        <v>904</v>
      </c>
      <c r="AJ26" s="26"/>
      <c r="AK26" s="26"/>
      <c r="AL26" s="26"/>
      <c r="AO26" s="341">
        <v>5.5373193172706774</v>
      </c>
    </row>
    <row r="27" spans="1:41" s="27" customFormat="1" ht="85.5" customHeight="1">
      <c r="A27" s="220" t="s">
        <v>79</v>
      </c>
      <c r="B27" s="218" t="s">
        <v>352</v>
      </c>
      <c r="C27" s="221">
        <v>7597705</v>
      </c>
      <c r="D27" s="347" t="s">
        <v>557</v>
      </c>
      <c r="E27" s="25"/>
      <c r="F27" s="253" t="s">
        <v>556</v>
      </c>
      <c r="G27" s="221" t="s">
        <v>363</v>
      </c>
      <c r="H27" s="216">
        <v>80000</v>
      </c>
      <c r="I27" s="216">
        <v>77300</v>
      </c>
      <c r="J27" s="216"/>
      <c r="K27" s="216"/>
      <c r="L27" s="216"/>
      <c r="M27" s="216"/>
      <c r="N27" s="216"/>
      <c r="O27" s="216"/>
      <c r="P27" s="216"/>
      <c r="Q27" s="216"/>
      <c r="R27" s="216"/>
      <c r="S27" s="216"/>
      <c r="T27" s="216"/>
      <c r="U27" s="216">
        <v>20000</v>
      </c>
      <c r="V27" s="216">
        <v>20000</v>
      </c>
      <c r="W27" s="216"/>
      <c r="X27" s="216"/>
      <c r="Y27" s="216"/>
      <c r="Z27" s="216"/>
      <c r="AA27" s="216">
        <f>AB27</f>
        <v>6000</v>
      </c>
      <c r="AB27" s="216">
        <f>AE27</f>
        <v>6000</v>
      </c>
      <c r="AC27" s="216"/>
      <c r="AD27" s="216"/>
      <c r="AE27" s="216">
        <f>AF27</f>
        <v>6000</v>
      </c>
      <c r="AF27" s="216">
        <v>6000</v>
      </c>
      <c r="AG27" s="216"/>
      <c r="AH27" s="216"/>
      <c r="AI27" s="338" t="s">
        <v>476</v>
      </c>
      <c r="AJ27" s="26"/>
      <c r="AK27" s="26"/>
      <c r="AL27" s="26"/>
      <c r="AO27" s="341">
        <v>2.2149277269082708</v>
      </c>
    </row>
    <row r="28" spans="1:41" s="27" customFormat="1" ht="80.099999999999994" hidden="1" customHeight="1">
      <c r="A28" s="220"/>
      <c r="B28" s="218" t="s">
        <v>351</v>
      </c>
      <c r="C28" s="25"/>
      <c r="D28" s="25"/>
      <c r="E28" s="25"/>
      <c r="F28" s="25"/>
      <c r="G28" s="221"/>
      <c r="H28" s="216">
        <v>80000</v>
      </c>
      <c r="I28" s="216">
        <v>80000</v>
      </c>
      <c r="J28" s="216"/>
      <c r="K28" s="216"/>
      <c r="L28" s="216"/>
      <c r="M28" s="216"/>
      <c r="N28" s="216"/>
      <c r="O28" s="216"/>
      <c r="P28" s="216"/>
      <c r="Q28" s="216"/>
      <c r="R28" s="216"/>
      <c r="S28" s="216"/>
      <c r="T28" s="216"/>
      <c r="U28" s="216">
        <v>72000</v>
      </c>
      <c r="V28" s="216">
        <v>20000</v>
      </c>
      <c r="W28" s="216"/>
      <c r="X28" s="216"/>
      <c r="Y28" s="216"/>
      <c r="Z28" s="216"/>
      <c r="AA28" s="216"/>
      <c r="AB28" s="216"/>
      <c r="AC28" s="216"/>
      <c r="AD28" s="216"/>
      <c r="AE28" s="216"/>
      <c r="AF28" s="216"/>
      <c r="AG28" s="216"/>
      <c r="AH28" s="216"/>
      <c r="AI28" s="338"/>
      <c r="AJ28" s="26"/>
      <c r="AK28" s="26"/>
      <c r="AL28" s="26"/>
      <c r="AO28" s="341">
        <v>0.44298554538165413</v>
      </c>
    </row>
    <row r="29" spans="1:41" s="27" customFormat="1" ht="63" customHeight="1">
      <c r="A29" s="220" t="s">
        <v>133</v>
      </c>
      <c r="B29" s="218" t="s">
        <v>353</v>
      </c>
      <c r="C29" s="25"/>
      <c r="D29" s="25"/>
      <c r="E29" s="25"/>
      <c r="F29" s="221" t="s">
        <v>422</v>
      </c>
      <c r="G29" s="221" t="s">
        <v>895</v>
      </c>
      <c r="H29" s="216">
        <v>165000</v>
      </c>
      <c r="I29" s="216">
        <v>165000</v>
      </c>
      <c r="J29" s="216"/>
      <c r="K29" s="216"/>
      <c r="L29" s="216"/>
      <c r="M29" s="216"/>
      <c r="N29" s="216"/>
      <c r="O29" s="216"/>
      <c r="P29" s="216"/>
      <c r="Q29" s="216"/>
      <c r="R29" s="216"/>
      <c r="S29" s="216"/>
      <c r="T29" s="216"/>
      <c r="U29" s="216">
        <v>50000</v>
      </c>
      <c r="V29" s="216">
        <v>50000</v>
      </c>
      <c r="W29" s="216"/>
      <c r="X29" s="216"/>
      <c r="Y29" s="216"/>
      <c r="Z29" s="216"/>
      <c r="AA29" s="216"/>
      <c r="AB29" s="216"/>
      <c r="AC29" s="216"/>
      <c r="AD29" s="216"/>
      <c r="AE29" s="216">
        <f>AF29</f>
        <v>5000</v>
      </c>
      <c r="AF29" s="469">
        <v>5000</v>
      </c>
      <c r="AG29" s="216"/>
      <c r="AH29" s="216"/>
      <c r="AI29" s="338" t="s">
        <v>476</v>
      </c>
      <c r="AJ29" s="26"/>
      <c r="AK29" s="26"/>
      <c r="AL29" s="26"/>
      <c r="AO29" s="341">
        <v>3.3223915903624066</v>
      </c>
    </row>
    <row r="30" spans="1:41" s="249" customFormat="1" ht="38.450000000000003" customHeight="1">
      <c r="A30" s="245"/>
      <c r="B30" s="305" t="s">
        <v>169</v>
      </c>
      <c r="C30" s="247"/>
      <c r="D30" s="247"/>
      <c r="E30" s="247"/>
      <c r="F30" s="247"/>
      <c r="G30" s="247"/>
      <c r="H30" s="229">
        <f>H31</f>
        <v>80000</v>
      </c>
      <c r="I30" s="229">
        <f t="shared" ref="I30:AH30" si="9">I31</f>
        <v>80000</v>
      </c>
      <c r="J30" s="229">
        <f t="shared" si="9"/>
        <v>0</v>
      </c>
      <c r="K30" s="229">
        <f t="shared" si="9"/>
        <v>0</v>
      </c>
      <c r="L30" s="229">
        <f t="shared" si="9"/>
        <v>0</v>
      </c>
      <c r="M30" s="229">
        <f t="shared" si="9"/>
        <v>0</v>
      </c>
      <c r="N30" s="229">
        <f t="shared" si="9"/>
        <v>0</v>
      </c>
      <c r="O30" s="229">
        <f t="shared" si="9"/>
        <v>0</v>
      </c>
      <c r="P30" s="229">
        <f t="shared" si="9"/>
        <v>0</v>
      </c>
      <c r="Q30" s="229">
        <f t="shared" si="9"/>
        <v>0</v>
      </c>
      <c r="R30" s="229">
        <f t="shared" si="9"/>
        <v>0</v>
      </c>
      <c r="S30" s="229">
        <f t="shared" si="9"/>
        <v>0</v>
      </c>
      <c r="T30" s="229">
        <f t="shared" si="9"/>
        <v>0</v>
      </c>
      <c r="U30" s="229">
        <f t="shared" si="9"/>
        <v>20000</v>
      </c>
      <c r="V30" s="229">
        <f t="shared" si="9"/>
        <v>20000</v>
      </c>
      <c r="W30" s="229">
        <f t="shared" si="9"/>
        <v>0</v>
      </c>
      <c r="X30" s="229">
        <f t="shared" si="9"/>
        <v>0</v>
      </c>
      <c r="Y30" s="229">
        <f t="shared" si="9"/>
        <v>0</v>
      </c>
      <c r="Z30" s="229">
        <f t="shared" si="9"/>
        <v>0</v>
      </c>
      <c r="AA30" s="229">
        <f t="shared" si="9"/>
        <v>0</v>
      </c>
      <c r="AB30" s="229">
        <f t="shared" si="9"/>
        <v>0</v>
      </c>
      <c r="AC30" s="229">
        <f t="shared" si="9"/>
        <v>0</v>
      </c>
      <c r="AD30" s="229">
        <f t="shared" si="9"/>
        <v>0</v>
      </c>
      <c r="AE30" s="229">
        <f t="shared" si="9"/>
        <v>3000</v>
      </c>
      <c r="AF30" s="229">
        <f t="shared" si="9"/>
        <v>3000</v>
      </c>
      <c r="AG30" s="229">
        <f t="shared" si="9"/>
        <v>0</v>
      </c>
      <c r="AH30" s="229">
        <f t="shared" si="9"/>
        <v>0</v>
      </c>
      <c r="AI30" s="229"/>
      <c r="AJ30" s="248"/>
      <c r="AK30" s="248"/>
      <c r="AL30" s="248"/>
      <c r="AO30" s="341">
        <v>0.88597109076330827</v>
      </c>
    </row>
    <row r="31" spans="1:41" s="463" customFormat="1" ht="70.5" customHeight="1">
      <c r="A31" s="455" t="s">
        <v>354</v>
      </c>
      <c r="B31" s="456" t="s">
        <v>935</v>
      </c>
      <c r="C31" s="457"/>
      <c r="D31" s="458" t="s">
        <v>612</v>
      </c>
      <c r="E31" s="457"/>
      <c r="F31" s="459" t="s">
        <v>556</v>
      </c>
      <c r="G31" s="459" t="s">
        <v>611</v>
      </c>
      <c r="H31" s="460">
        <v>80000</v>
      </c>
      <c r="I31" s="460">
        <v>80000</v>
      </c>
      <c r="J31" s="460"/>
      <c r="K31" s="460"/>
      <c r="L31" s="460"/>
      <c r="M31" s="460"/>
      <c r="N31" s="460"/>
      <c r="O31" s="460"/>
      <c r="P31" s="460"/>
      <c r="Q31" s="460"/>
      <c r="R31" s="460"/>
      <c r="S31" s="460"/>
      <c r="T31" s="460"/>
      <c r="U31" s="460">
        <v>20000</v>
      </c>
      <c r="V31" s="460">
        <v>20000</v>
      </c>
      <c r="W31" s="460"/>
      <c r="X31" s="460"/>
      <c r="Y31" s="460"/>
      <c r="Z31" s="460"/>
      <c r="AA31" s="460"/>
      <c r="AB31" s="460"/>
      <c r="AC31" s="460"/>
      <c r="AD31" s="460"/>
      <c r="AE31" s="460">
        <f>AF31</f>
        <v>3000</v>
      </c>
      <c r="AF31" s="460">
        <v>3000</v>
      </c>
      <c r="AG31" s="460"/>
      <c r="AH31" s="460"/>
      <c r="AI31" s="461" t="s">
        <v>477</v>
      </c>
      <c r="AJ31" s="462"/>
      <c r="AK31" s="462"/>
      <c r="AL31" s="462"/>
      <c r="AO31" s="464">
        <v>1.7719421815266165</v>
      </c>
    </row>
    <row r="32" spans="1:41" s="27" customFormat="1" ht="62.45" hidden="1" customHeight="1">
      <c r="A32" s="220" t="s">
        <v>305</v>
      </c>
      <c r="B32" s="219" t="s">
        <v>350</v>
      </c>
      <c r="C32" s="25"/>
      <c r="D32" s="25"/>
      <c r="E32" s="25"/>
      <c r="F32" s="25"/>
      <c r="G32" s="221"/>
      <c r="H32" s="216">
        <v>90000</v>
      </c>
      <c r="I32" s="216">
        <v>90000</v>
      </c>
      <c r="J32" s="216"/>
      <c r="K32" s="216"/>
      <c r="L32" s="216"/>
      <c r="M32" s="216"/>
      <c r="N32" s="216"/>
      <c r="O32" s="216"/>
      <c r="P32" s="216"/>
      <c r="Q32" s="216"/>
      <c r="R32" s="216"/>
      <c r="S32" s="216"/>
      <c r="T32" s="216"/>
      <c r="U32" s="216">
        <v>50000</v>
      </c>
      <c r="V32" s="216">
        <v>50000</v>
      </c>
      <c r="W32" s="216"/>
      <c r="X32" s="216"/>
      <c r="Y32" s="216"/>
      <c r="Z32" s="216"/>
      <c r="AA32" s="216"/>
      <c r="AB32" s="216"/>
      <c r="AC32" s="216"/>
      <c r="AD32" s="216"/>
      <c r="AE32" s="216"/>
      <c r="AF32" s="216"/>
      <c r="AG32" s="216"/>
      <c r="AH32" s="216"/>
      <c r="AI32" s="338"/>
      <c r="AJ32" s="26"/>
      <c r="AK32" s="26"/>
      <c r="AL32" s="26"/>
      <c r="AO32" s="341">
        <v>0.44298554538165413</v>
      </c>
    </row>
    <row r="33" spans="1:42" s="269" customFormat="1" ht="58.5" customHeight="1">
      <c r="A33" s="266" t="s">
        <v>48</v>
      </c>
      <c r="B33" s="270" t="s">
        <v>394</v>
      </c>
      <c r="C33" s="267"/>
      <c r="D33" s="267"/>
      <c r="E33" s="267"/>
      <c r="F33" s="267"/>
      <c r="G33" s="267"/>
      <c r="H33" s="271">
        <f>H34+H47+H49</f>
        <v>2220668</v>
      </c>
      <c r="I33" s="271">
        <f t="shared" ref="I33:AH33" si="10">I34+I47+I49</f>
        <v>361477.3</v>
      </c>
      <c r="J33" s="271">
        <f t="shared" si="10"/>
        <v>0</v>
      </c>
      <c r="K33" s="271">
        <f t="shared" si="10"/>
        <v>0</v>
      </c>
      <c r="L33" s="271">
        <f t="shared" si="10"/>
        <v>0</v>
      </c>
      <c r="M33" s="271">
        <f t="shared" si="10"/>
        <v>287268</v>
      </c>
      <c r="N33" s="271">
        <f t="shared" si="10"/>
        <v>33939</v>
      </c>
      <c r="O33" s="271">
        <f t="shared" si="10"/>
        <v>0</v>
      </c>
      <c r="P33" s="271">
        <f t="shared" si="10"/>
        <v>0</v>
      </c>
      <c r="Q33" s="271">
        <f t="shared" si="10"/>
        <v>93063</v>
      </c>
      <c r="R33" s="271">
        <f t="shared" si="10"/>
        <v>11056</v>
      </c>
      <c r="S33" s="271">
        <f t="shared" si="10"/>
        <v>1581977</v>
      </c>
      <c r="T33" s="271">
        <f t="shared" si="10"/>
        <v>241419</v>
      </c>
      <c r="U33" s="271">
        <f t="shared" si="10"/>
        <v>1045372.7</v>
      </c>
      <c r="V33" s="271">
        <f t="shared" si="10"/>
        <v>171369</v>
      </c>
      <c r="W33" s="271">
        <f t="shared" si="10"/>
        <v>73995</v>
      </c>
      <c r="X33" s="271">
        <f t="shared" si="10"/>
        <v>0</v>
      </c>
      <c r="Y33" s="271">
        <f t="shared" si="10"/>
        <v>513129</v>
      </c>
      <c r="Z33" s="271">
        <f t="shared" si="10"/>
        <v>49939</v>
      </c>
      <c r="AA33" s="271">
        <f t="shared" si="10"/>
        <v>305575.25</v>
      </c>
      <c r="AB33" s="271">
        <f t="shared" si="10"/>
        <v>97416</v>
      </c>
      <c r="AC33" s="271">
        <f t="shared" si="10"/>
        <v>73995</v>
      </c>
      <c r="AD33" s="271">
        <f t="shared" si="10"/>
        <v>0</v>
      </c>
      <c r="AE33" s="271">
        <f t="shared" si="10"/>
        <v>194136</v>
      </c>
      <c r="AF33" s="271">
        <f t="shared" si="10"/>
        <v>42539</v>
      </c>
      <c r="AG33" s="271">
        <f t="shared" si="10"/>
        <v>38418</v>
      </c>
      <c r="AH33" s="271">
        <f t="shared" si="10"/>
        <v>0</v>
      </c>
      <c r="AI33" s="271"/>
      <c r="AJ33" s="268"/>
      <c r="AK33" s="268"/>
      <c r="AL33" s="268"/>
      <c r="AO33" s="341">
        <v>21.494766125781315</v>
      </c>
      <c r="AP33" s="269">
        <f>AO33%*225000</f>
        <v>48363.223783007954</v>
      </c>
    </row>
    <row r="34" spans="1:42" s="228" customFormat="1" ht="58.5">
      <c r="A34" s="238" t="s">
        <v>33</v>
      </c>
      <c r="B34" s="277" t="s">
        <v>396</v>
      </c>
      <c r="C34" s="224"/>
      <c r="D34" s="224"/>
      <c r="E34" s="224"/>
      <c r="F34" s="224"/>
      <c r="G34" s="225"/>
      <c r="H34" s="232">
        <f>H35+H44+H46</f>
        <v>1534315</v>
      </c>
      <c r="I34" s="232">
        <f t="shared" ref="I34:AH34" si="11">I35+I44+I46</f>
        <v>263591.5</v>
      </c>
      <c r="J34" s="232">
        <f t="shared" si="11"/>
        <v>0</v>
      </c>
      <c r="K34" s="232">
        <f t="shared" si="11"/>
        <v>0</v>
      </c>
      <c r="L34" s="232">
        <f t="shared" si="11"/>
        <v>0</v>
      </c>
      <c r="M34" s="232">
        <f t="shared" si="11"/>
        <v>75390</v>
      </c>
      <c r="N34" s="232">
        <f t="shared" si="11"/>
        <v>5590</v>
      </c>
      <c r="O34" s="232">
        <f t="shared" si="11"/>
        <v>0</v>
      </c>
      <c r="P34" s="232">
        <f t="shared" si="11"/>
        <v>0</v>
      </c>
      <c r="Q34" s="232">
        <f t="shared" si="11"/>
        <v>25202</v>
      </c>
      <c r="R34" s="232">
        <f t="shared" si="11"/>
        <v>5190</v>
      </c>
      <c r="S34" s="232">
        <f t="shared" si="11"/>
        <v>1268977</v>
      </c>
      <c r="T34" s="232">
        <f t="shared" si="11"/>
        <v>212419</v>
      </c>
      <c r="U34" s="232">
        <f t="shared" si="11"/>
        <v>389735.2</v>
      </c>
      <c r="V34" s="232">
        <f t="shared" si="11"/>
        <v>116234</v>
      </c>
      <c r="W34" s="232">
        <f t="shared" si="11"/>
        <v>73995</v>
      </c>
      <c r="X34" s="232">
        <f t="shared" si="11"/>
        <v>0</v>
      </c>
      <c r="Y34" s="232">
        <f t="shared" si="11"/>
        <v>200129</v>
      </c>
      <c r="Z34" s="232">
        <f t="shared" si="11"/>
        <v>20939</v>
      </c>
      <c r="AA34" s="232">
        <f t="shared" si="11"/>
        <v>105195</v>
      </c>
      <c r="AB34" s="232">
        <f t="shared" si="11"/>
        <v>84295</v>
      </c>
      <c r="AC34" s="232">
        <f t="shared" si="11"/>
        <v>73995</v>
      </c>
      <c r="AD34" s="232">
        <f t="shared" si="11"/>
        <v>0</v>
      </c>
      <c r="AE34" s="232">
        <f t="shared" si="11"/>
        <v>42110</v>
      </c>
      <c r="AF34" s="232">
        <f t="shared" si="11"/>
        <v>41418</v>
      </c>
      <c r="AG34" s="232">
        <f t="shared" si="11"/>
        <v>38418</v>
      </c>
      <c r="AH34" s="232">
        <f t="shared" si="11"/>
        <v>0</v>
      </c>
      <c r="AI34" s="226"/>
      <c r="AJ34" s="227"/>
      <c r="AK34" s="227"/>
      <c r="AL34" s="227"/>
      <c r="AO34" s="341">
        <v>18.670733273973269</v>
      </c>
    </row>
    <row r="35" spans="1:42" s="249" customFormat="1" ht="57" customHeight="1">
      <c r="A35" s="279" t="s">
        <v>37</v>
      </c>
      <c r="B35" s="280" t="s">
        <v>395</v>
      </c>
      <c r="C35" s="247"/>
      <c r="D35" s="247"/>
      <c r="E35" s="247"/>
      <c r="F35" s="247"/>
      <c r="G35" s="247"/>
      <c r="H35" s="229">
        <f>SUM(H36:H43)</f>
        <v>1087082</v>
      </c>
      <c r="I35" s="229">
        <f t="shared" ref="I35:AH35" si="12">SUM(I36:I43)</f>
        <v>201709.5</v>
      </c>
      <c r="J35" s="229">
        <f t="shared" si="12"/>
        <v>0</v>
      </c>
      <c r="K35" s="229">
        <f t="shared" si="12"/>
        <v>0</v>
      </c>
      <c r="L35" s="229">
        <f t="shared" si="12"/>
        <v>0</v>
      </c>
      <c r="M35" s="229">
        <f t="shared" si="12"/>
        <v>4800</v>
      </c>
      <c r="N35" s="229">
        <f t="shared" si="12"/>
        <v>0</v>
      </c>
      <c r="O35" s="229">
        <f t="shared" si="12"/>
        <v>0</v>
      </c>
      <c r="P35" s="229">
        <f t="shared" si="12"/>
        <v>0</v>
      </c>
      <c r="Q35" s="229">
        <f t="shared" si="12"/>
        <v>3761</v>
      </c>
      <c r="R35" s="229">
        <f t="shared" si="12"/>
        <v>0</v>
      </c>
      <c r="S35" s="229">
        <f t="shared" si="12"/>
        <v>1019544</v>
      </c>
      <c r="T35" s="229">
        <f t="shared" si="12"/>
        <v>187529</v>
      </c>
      <c r="U35" s="229">
        <f t="shared" si="12"/>
        <v>100153</v>
      </c>
      <c r="V35" s="229">
        <f t="shared" si="12"/>
        <v>73995</v>
      </c>
      <c r="W35" s="229">
        <f t="shared" si="12"/>
        <v>73995</v>
      </c>
      <c r="X35" s="229">
        <f t="shared" si="12"/>
        <v>0</v>
      </c>
      <c r="Y35" s="229">
        <f t="shared" si="12"/>
        <v>5950</v>
      </c>
      <c r="Z35" s="229">
        <f t="shared" si="12"/>
        <v>0</v>
      </c>
      <c r="AA35" s="229">
        <f t="shared" si="12"/>
        <v>94203</v>
      </c>
      <c r="AB35" s="229">
        <f t="shared" si="12"/>
        <v>73995</v>
      </c>
      <c r="AC35" s="229">
        <f t="shared" si="12"/>
        <v>73995</v>
      </c>
      <c r="AD35" s="229">
        <f t="shared" si="12"/>
        <v>0</v>
      </c>
      <c r="AE35" s="229">
        <f t="shared" si="12"/>
        <v>38418</v>
      </c>
      <c r="AF35" s="229">
        <f t="shared" si="12"/>
        <v>38418</v>
      </c>
      <c r="AG35" s="229">
        <f t="shared" si="12"/>
        <v>38418</v>
      </c>
      <c r="AH35" s="229">
        <f t="shared" si="12"/>
        <v>0</v>
      </c>
      <c r="AI35" s="229">
        <f>SUM(AI36:AI43)</f>
        <v>0</v>
      </c>
      <c r="AJ35" s="248"/>
      <c r="AK35" s="248"/>
      <c r="AL35" s="248"/>
      <c r="AO35" s="341">
        <v>16.389357715257752</v>
      </c>
    </row>
    <row r="36" spans="1:42" s="228" customFormat="1" ht="50.1" customHeight="1">
      <c r="A36" s="222"/>
      <c r="B36" s="272" t="s">
        <v>399</v>
      </c>
      <c r="C36" s="224"/>
      <c r="D36" s="224"/>
      <c r="E36" s="224"/>
      <c r="F36" s="224"/>
      <c r="G36" s="274" t="s">
        <v>403</v>
      </c>
      <c r="H36" s="226">
        <v>70600</v>
      </c>
      <c r="I36" s="226">
        <v>20425</v>
      </c>
      <c r="J36" s="226"/>
      <c r="K36" s="226"/>
      <c r="L36" s="226"/>
      <c r="M36" s="226">
        <v>1000</v>
      </c>
      <c r="N36" s="226"/>
      <c r="O36" s="226"/>
      <c r="P36" s="226"/>
      <c r="Q36" s="226">
        <v>603</v>
      </c>
      <c r="R36" s="226"/>
      <c r="S36" s="226">
        <v>66188</v>
      </c>
      <c r="T36" s="226">
        <v>20218</v>
      </c>
      <c r="U36" s="226">
        <f>V36</f>
        <v>6627</v>
      </c>
      <c r="V36" s="226">
        <v>6627</v>
      </c>
      <c r="W36" s="226">
        <f>V36</f>
        <v>6627</v>
      </c>
      <c r="X36" s="226"/>
      <c r="Y36" s="226"/>
      <c r="Z36" s="226"/>
      <c r="AA36" s="226">
        <f>AB36</f>
        <v>6627</v>
      </c>
      <c r="AB36" s="226">
        <f>V36</f>
        <v>6627</v>
      </c>
      <c r="AC36" s="226">
        <f>AB36</f>
        <v>6627</v>
      </c>
      <c r="AD36" s="226"/>
      <c r="AE36" s="226">
        <f>AF36</f>
        <v>3314</v>
      </c>
      <c r="AF36" s="226">
        <v>3314</v>
      </c>
      <c r="AG36" s="226">
        <f>AF36</f>
        <v>3314</v>
      </c>
      <c r="AH36" s="226"/>
      <c r="AI36" s="226"/>
      <c r="AJ36" s="227"/>
      <c r="AK36" s="227"/>
      <c r="AL36" s="227"/>
      <c r="AO36" s="341">
        <v>1.4678326046221113</v>
      </c>
    </row>
    <row r="37" spans="1:42" s="228" customFormat="1" ht="51">
      <c r="A37" s="222"/>
      <c r="B37" s="272" t="s">
        <v>400</v>
      </c>
      <c r="C37" s="224"/>
      <c r="D37" s="224"/>
      <c r="E37" s="224"/>
      <c r="F37" s="224"/>
      <c r="G37" s="274" t="s">
        <v>404</v>
      </c>
      <c r="H37" s="226">
        <v>46300</v>
      </c>
      <c r="I37" s="226">
        <v>16302</v>
      </c>
      <c r="J37" s="226"/>
      <c r="K37" s="226"/>
      <c r="L37" s="226"/>
      <c r="M37" s="226">
        <v>2500</v>
      </c>
      <c r="N37" s="226"/>
      <c r="O37" s="226"/>
      <c r="P37" s="226"/>
      <c r="Q37" s="226">
        <v>1904</v>
      </c>
      <c r="R37" s="226"/>
      <c r="S37" s="226">
        <v>41468</v>
      </c>
      <c r="T37" s="226">
        <v>11470</v>
      </c>
      <c r="U37" s="226">
        <f t="shared" ref="U37:U42" si="13">V37</f>
        <v>8741</v>
      </c>
      <c r="V37" s="226">
        <v>8741</v>
      </c>
      <c r="W37" s="226">
        <f t="shared" ref="W37:W42" si="14">V37</f>
        <v>8741</v>
      </c>
      <c r="X37" s="226"/>
      <c r="Y37" s="226"/>
      <c r="Z37" s="226"/>
      <c r="AA37" s="226">
        <f t="shared" ref="AA37:AA42" si="15">AB37</f>
        <v>8741</v>
      </c>
      <c r="AB37" s="226">
        <f t="shared" ref="AB37:AB42" si="16">V37</f>
        <v>8741</v>
      </c>
      <c r="AC37" s="226">
        <f t="shared" ref="AC37:AC42" si="17">AB37</f>
        <v>8741</v>
      </c>
      <c r="AD37" s="226"/>
      <c r="AE37" s="226">
        <f t="shared" ref="AE37:AE42" si="18">AF37</f>
        <v>4371</v>
      </c>
      <c r="AF37" s="226">
        <v>4371</v>
      </c>
      <c r="AG37" s="226">
        <f t="shared" ref="AG37:AG42" si="19">AF37</f>
        <v>4371</v>
      </c>
      <c r="AH37" s="226"/>
      <c r="AI37" s="226"/>
      <c r="AJ37" s="227"/>
      <c r="AK37" s="227"/>
      <c r="AL37" s="227"/>
      <c r="AO37" s="341">
        <v>1.9360683260905196</v>
      </c>
    </row>
    <row r="38" spans="1:42" s="228" customFormat="1" ht="51">
      <c r="A38" s="222"/>
      <c r="B38" s="272" t="s">
        <v>398</v>
      </c>
      <c r="C38" s="224"/>
      <c r="D38" s="224"/>
      <c r="E38" s="224"/>
      <c r="F38" s="224"/>
      <c r="G38" s="274" t="s">
        <v>405</v>
      </c>
      <c r="H38" s="226">
        <v>51155</v>
      </c>
      <c r="I38" s="226">
        <v>23255</v>
      </c>
      <c r="J38" s="226"/>
      <c r="K38" s="226"/>
      <c r="L38" s="226"/>
      <c r="M38" s="226">
        <v>1300</v>
      </c>
      <c r="N38" s="226"/>
      <c r="O38" s="226"/>
      <c r="P38" s="226"/>
      <c r="Q38" s="226">
        <v>1254</v>
      </c>
      <c r="R38" s="226"/>
      <c r="S38" s="226">
        <v>48830</v>
      </c>
      <c r="T38" s="226">
        <v>20930</v>
      </c>
      <c r="U38" s="226">
        <f t="shared" si="13"/>
        <v>7000</v>
      </c>
      <c r="V38" s="226">
        <v>7000</v>
      </c>
      <c r="W38" s="226">
        <f t="shared" si="14"/>
        <v>7000</v>
      </c>
      <c r="X38" s="226"/>
      <c r="Y38" s="226"/>
      <c r="Z38" s="226"/>
      <c r="AA38" s="226">
        <f t="shared" si="15"/>
        <v>7000</v>
      </c>
      <c r="AB38" s="226">
        <f t="shared" si="16"/>
        <v>7000</v>
      </c>
      <c r="AC38" s="226">
        <f t="shared" si="17"/>
        <v>7000</v>
      </c>
      <c r="AD38" s="226"/>
      <c r="AE38" s="226">
        <f t="shared" si="18"/>
        <v>3500</v>
      </c>
      <c r="AF38" s="226">
        <v>3500</v>
      </c>
      <c r="AG38" s="226">
        <f t="shared" si="19"/>
        <v>3500</v>
      </c>
      <c r="AH38" s="226"/>
      <c r="AI38" s="226"/>
      <c r="AJ38" s="227"/>
      <c r="AK38" s="227"/>
      <c r="AL38" s="227"/>
      <c r="AO38" s="341">
        <v>1.5504494088357896</v>
      </c>
    </row>
    <row r="39" spans="1:42" s="228" customFormat="1" ht="39.950000000000003" customHeight="1">
      <c r="A39" s="222"/>
      <c r="B39" s="272" t="s">
        <v>401</v>
      </c>
      <c r="C39" s="224"/>
      <c r="D39" s="224"/>
      <c r="E39" s="224"/>
      <c r="F39" s="224"/>
      <c r="G39" s="274" t="s">
        <v>406</v>
      </c>
      <c r="H39" s="226">
        <v>39107</v>
      </c>
      <c r="I39" s="226">
        <v>19036</v>
      </c>
      <c r="J39" s="226"/>
      <c r="K39" s="226"/>
      <c r="L39" s="226"/>
      <c r="M39" s="226"/>
      <c r="N39" s="226"/>
      <c r="O39" s="226"/>
      <c r="P39" s="226"/>
      <c r="Q39" s="226"/>
      <c r="R39" s="226"/>
      <c r="S39" s="226">
        <v>36028</v>
      </c>
      <c r="T39" s="226">
        <v>19054</v>
      </c>
      <c r="U39" s="226">
        <f t="shared" si="13"/>
        <v>8858</v>
      </c>
      <c r="V39" s="226">
        <v>8858</v>
      </c>
      <c r="W39" s="226">
        <f t="shared" si="14"/>
        <v>8858</v>
      </c>
      <c r="X39" s="226"/>
      <c r="Y39" s="226"/>
      <c r="Z39" s="226"/>
      <c r="AA39" s="226">
        <f t="shared" si="15"/>
        <v>8858</v>
      </c>
      <c r="AB39" s="226">
        <f t="shared" si="16"/>
        <v>8858</v>
      </c>
      <c r="AC39" s="226">
        <f t="shared" si="17"/>
        <v>8858</v>
      </c>
      <c r="AD39" s="226"/>
      <c r="AE39" s="226">
        <f t="shared" si="18"/>
        <v>4429</v>
      </c>
      <c r="AF39" s="226">
        <v>4429</v>
      </c>
      <c r="AG39" s="226">
        <f t="shared" si="19"/>
        <v>4429</v>
      </c>
      <c r="AH39" s="226"/>
      <c r="AI39" s="226"/>
      <c r="AJ39" s="227"/>
      <c r="AK39" s="227"/>
      <c r="AL39" s="227"/>
      <c r="AO39" s="341">
        <v>1.9619829804953464</v>
      </c>
    </row>
    <row r="40" spans="1:42" s="228" customFormat="1" ht="39.950000000000003" customHeight="1">
      <c r="A40" s="222"/>
      <c r="B40" s="272" t="s">
        <v>402</v>
      </c>
      <c r="C40" s="224"/>
      <c r="D40" s="224"/>
      <c r="E40" s="224"/>
      <c r="F40" s="224"/>
      <c r="G40" s="274" t="s">
        <v>407</v>
      </c>
      <c r="H40" s="226">
        <v>13610</v>
      </c>
      <c r="I40" s="226">
        <v>4686</v>
      </c>
      <c r="J40" s="226"/>
      <c r="K40" s="226"/>
      <c r="L40" s="226"/>
      <c r="M40" s="226"/>
      <c r="N40" s="226"/>
      <c r="O40" s="226"/>
      <c r="P40" s="226"/>
      <c r="Q40" s="226"/>
      <c r="R40" s="226"/>
      <c r="S40" s="226">
        <v>13604</v>
      </c>
      <c r="T40" s="226">
        <v>4680</v>
      </c>
      <c r="U40" s="226">
        <f t="shared" si="13"/>
        <v>2300</v>
      </c>
      <c r="V40" s="226">
        <v>2300</v>
      </c>
      <c r="W40" s="226">
        <f t="shared" si="14"/>
        <v>2300</v>
      </c>
      <c r="X40" s="226"/>
      <c r="Y40" s="226"/>
      <c r="Z40" s="226"/>
      <c r="AA40" s="226">
        <f t="shared" si="15"/>
        <v>2300</v>
      </c>
      <c r="AB40" s="226">
        <f t="shared" si="16"/>
        <v>2300</v>
      </c>
      <c r="AC40" s="226">
        <f t="shared" si="17"/>
        <v>2300</v>
      </c>
      <c r="AD40" s="226"/>
      <c r="AE40" s="226">
        <f t="shared" si="18"/>
        <v>1150</v>
      </c>
      <c r="AF40" s="226">
        <v>1150</v>
      </c>
      <c r="AG40" s="226">
        <f t="shared" si="19"/>
        <v>1150</v>
      </c>
      <c r="AH40" s="226"/>
      <c r="AI40" s="226"/>
      <c r="AJ40" s="227"/>
      <c r="AK40" s="227"/>
      <c r="AL40" s="227"/>
      <c r="AO40" s="341">
        <v>0.50943337718890236</v>
      </c>
    </row>
    <row r="41" spans="1:42" s="27" customFormat="1" ht="63" customHeight="1">
      <c r="A41" s="220"/>
      <c r="B41" s="243" t="s">
        <v>397</v>
      </c>
      <c r="C41" s="25"/>
      <c r="D41" s="25"/>
      <c r="E41" s="25"/>
      <c r="F41" s="25"/>
      <c r="G41" s="273" t="s">
        <v>408</v>
      </c>
      <c r="H41" s="216">
        <v>495155</v>
      </c>
      <c r="I41" s="216">
        <v>40527</v>
      </c>
      <c r="J41" s="216"/>
      <c r="K41" s="216"/>
      <c r="L41" s="216"/>
      <c r="M41" s="216"/>
      <c r="N41" s="216"/>
      <c r="O41" s="216"/>
      <c r="P41" s="216"/>
      <c r="Q41" s="216"/>
      <c r="R41" s="216"/>
      <c r="S41" s="216">
        <v>476926</v>
      </c>
      <c r="T41" s="216">
        <v>33587</v>
      </c>
      <c r="U41" s="216">
        <f t="shared" si="13"/>
        <v>12778</v>
      </c>
      <c r="V41" s="216">
        <v>12778</v>
      </c>
      <c r="W41" s="216">
        <f t="shared" si="14"/>
        <v>12778</v>
      </c>
      <c r="X41" s="216"/>
      <c r="Y41" s="216"/>
      <c r="Z41" s="216"/>
      <c r="AA41" s="278">
        <f t="shared" si="15"/>
        <v>12778</v>
      </c>
      <c r="AB41" s="278">
        <f t="shared" si="16"/>
        <v>12778</v>
      </c>
      <c r="AC41" s="278">
        <f t="shared" si="17"/>
        <v>12778</v>
      </c>
      <c r="AD41" s="278"/>
      <c r="AE41" s="278">
        <f t="shared" si="18"/>
        <v>6389</v>
      </c>
      <c r="AF41" s="278">
        <v>6389</v>
      </c>
      <c r="AG41" s="278">
        <f t="shared" si="19"/>
        <v>6389</v>
      </c>
      <c r="AH41" s="216"/>
      <c r="AI41" s="226"/>
      <c r="AJ41" s="26"/>
      <c r="AK41" s="26"/>
      <c r="AL41" s="26"/>
      <c r="AO41" s="341">
        <v>2.8302346494433883</v>
      </c>
    </row>
    <row r="42" spans="1:42" s="27" customFormat="1" ht="45.95" customHeight="1">
      <c r="A42" s="220"/>
      <c r="B42" s="243" t="s">
        <v>398</v>
      </c>
      <c r="C42" s="25"/>
      <c r="D42" s="25"/>
      <c r="E42" s="25"/>
      <c r="F42" s="25"/>
      <c r="G42" s="273" t="s">
        <v>409</v>
      </c>
      <c r="H42" s="216">
        <v>51155</v>
      </c>
      <c r="I42" s="216">
        <v>20929.5</v>
      </c>
      <c r="J42" s="216"/>
      <c r="K42" s="216"/>
      <c r="L42" s="216"/>
      <c r="M42" s="216"/>
      <c r="N42" s="216"/>
      <c r="O42" s="216"/>
      <c r="P42" s="216"/>
      <c r="Q42" s="216"/>
      <c r="R42" s="216"/>
      <c r="S42" s="216">
        <v>48830</v>
      </c>
      <c r="T42" s="216">
        <v>20930</v>
      </c>
      <c r="U42" s="216">
        <f t="shared" si="13"/>
        <v>8000</v>
      </c>
      <c r="V42" s="216">
        <v>8000</v>
      </c>
      <c r="W42" s="216">
        <f t="shared" si="14"/>
        <v>8000</v>
      </c>
      <c r="X42" s="216"/>
      <c r="Y42" s="216"/>
      <c r="Z42" s="216"/>
      <c r="AA42" s="226">
        <f t="shared" si="15"/>
        <v>8000</v>
      </c>
      <c r="AB42" s="278">
        <f t="shared" si="16"/>
        <v>8000</v>
      </c>
      <c r="AC42" s="278">
        <f t="shared" si="17"/>
        <v>8000</v>
      </c>
      <c r="AD42" s="278"/>
      <c r="AE42" s="278">
        <f t="shared" si="18"/>
        <v>4000</v>
      </c>
      <c r="AF42" s="278">
        <v>4000</v>
      </c>
      <c r="AG42" s="278">
        <f t="shared" si="19"/>
        <v>4000</v>
      </c>
      <c r="AH42" s="216"/>
      <c r="AI42" s="226"/>
      <c r="AJ42" s="26"/>
      <c r="AK42" s="26"/>
      <c r="AL42" s="26"/>
      <c r="AO42" s="341">
        <v>1.7719421815266165</v>
      </c>
    </row>
    <row r="43" spans="1:42" s="27" customFormat="1" ht="45.95" customHeight="1">
      <c r="A43" s="220"/>
      <c r="B43" s="243" t="s">
        <v>413</v>
      </c>
      <c r="C43" s="25"/>
      <c r="D43" s="25"/>
      <c r="E43" s="25"/>
      <c r="F43" s="25"/>
      <c r="G43" s="237" t="s">
        <v>415</v>
      </c>
      <c r="H43" s="276">
        <v>320000</v>
      </c>
      <c r="I43" s="216">
        <v>56549</v>
      </c>
      <c r="J43" s="216"/>
      <c r="K43" s="216"/>
      <c r="L43" s="216"/>
      <c r="M43" s="216"/>
      <c r="N43" s="216"/>
      <c r="O43" s="216"/>
      <c r="P43" s="216"/>
      <c r="Q43" s="216"/>
      <c r="R43" s="216"/>
      <c r="S43" s="216">
        <v>287670</v>
      </c>
      <c r="T43" s="216">
        <v>56660</v>
      </c>
      <c r="U43" s="216">
        <v>45849</v>
      </c>
      <c r="V43" s="216">
        <v>19691</v>
      </c>
      <c r="W43" s="216">
        <v>19691</v>
      </c>
      <c r="X43" s="216"/>
      <c r="Y43" s="216">
        <v>5950</v>
      </c>
      <c r="Z43" s="216"/>
      <c r="AA43" s="278">
        <v>39899</v>
      </c>
      <c r="AB43" s="278">
        <v>19691</v>
      </c>
      <c r="AC43" s="278">
        <f>AB43</f>
        <v>19691</v>
      </c>
      <c r="AD43" s="216"/>
      <c r="AE43" s="278">
        <f>AF43</f>
        <v>11265</v>
      </c>
      <c r="AF43" s="282">
        <v>11265</v>
      </c>
      <c r="AG43" s="278">
        <f>AF43</f>
        <v>11265</v>
      </c>
      <c r="AH43" s="216"/>
      <c r="AI43" s="226"/>
      <c r="AJ43" s="26"/>
      <c r="AK43" s="26"/>
      <c r="AL43" s="26"/>
      <c r="AO43" s="341">
        <v>4.3614141870550762</v>
      </c>
    </row>
    <row r="44" spans="1:42" s="27" customFormat="1" ht="56.25" hidden="1">
      <c r="A44" s="220" t="s">
        <v>39</v>
      </c>
      <c r="B44" s="233" t="s">
        <v>410</v>
      </c>
      <c r="C44" s="25"/>
      <c r="D44" s="25"/>
      <c r="E44" s="25"/>
      <c r="F44" s="25"/>
      <c r="G44" s="273"/>
      <c r="H44" s="216">
        <f>H45</f>
        <v>172898</v>
      </c>
      <c r="I44" s="216">
        <f t="shared" ref="I44:AH44" si="20">I45</f>
        <v>26692</v>
      </c>
      <c r="J44" s="216">
        <f t="shared" si="20"/>
        <v>0</v>
      </c>
      <c r="K44" s="216">
        <f t="shared" si="20"/>
        <v>0</v>
      </c>
      <c r="L44" s="216">
        <f t="shared" si="20"/>
        <v>0</v>
      </c>
      <c r="M44" s="216">
        <f t="shared" si="20"/>
        <v>0</v>
      </c>
      <c r="N44" s="216">
        <f t="shared" si="20"/>
        <v>0</v>
      </c>
      <c r="O44" s="216">
        <f t="shared" si="20"/>
        <v>0</v>
      </c>
      <c r="P44" s="216">
        <f t="shared" si="20"/>
        <v>0</v>
      </c>
      <c r="Q44" s="216">
        <f t="shared" si="20"/>
        <v>0</v>
      </c>
      <c r="R44" s="216">
        <f t="shared" si="20"/>
        <v>0</v>
      </c>
      <c r="S44" s="216">
        <f t="shared" si="20"/>
        <v>0</v>
      </c>
      <c r="T44" s="216">
        <f t="shared" si="20"/>
        <v>0</v>
      </c>
      <c r="U44" s="216">
        <f t="shared" si="20"/>
        <v>143000.20000000001</v>
      </c>
      <c r="V44" s="216">
        <f t="shared" si="20"/>
        <v>21349</v>
      </c>
      <c r="W44" s="216">
        <f t="shared" si="20"/>
        <v>0</v>
      </c>
      <c r="X44" s="216">
        <f t="shared" si="20"/>
        <v>0</v>
      </c>
      <c r="Y44" s="216">
        <f t="shared" si="20"/>
        <v>58589</v>
      </c>
      <c r="Z44" s="216">
        <f t="shared" si="20"/>
        <v>10349</v>
      </c>
      <c r="AA44" s="216">
        <f t="shared" si="20"/>
        <v>0</v>
      </c>
      <c r="AB44" s="216">
        <f t="shared" si="20"/>
        <v>0</v>
      </c>
      <c r="AC44" s="216">
        <f t="shared" si="20"/>
        <v>0</v>
      </c>
      <c r="AD44" s="216">
        <f t="shared" si="20"/>
        <v>0</v>
      </c>
      <c r="AE44" s="216">
        <f t="shared" si="20"/>
        <v>0</v>
      </c>
      <c r="AF44" s="216">
        <f t="shared" si="20"/>
        <v>0</v>
      </c>
      <c r="AG44" s="216">
        <f t="shared" si="20"/>
        <v>0</v>
      </c>
      <c r="AH44" s="216">
        <f t="shared" si="20"/>
        <v>0</v>
      </c>
      <c r="AI44" s="216"/>
      <c r="AJ44" s="26"/>
      <c r="AK44" s="26"/>
      <c r="AL44" s="26"/>
      <c r="AO44" s="341">
        <v>0</v>
      </c>
    </row>
    <row r="45" spans="1:42" s="249" customFormat="1" ht="83.25" hidden="1" customHeight="1">
      <c r="A45" s="220"/>
      <c r="B45" s="281" t="s">
        <v>338</v>
      </c>
      <c r="C45" s="247"/>
      <c r="D45" s="247"/>
      <c r="E45" s="247"/>
      <c r="F45" s="247"/>
      <c r="G45" s="284" t="s">
        <v>411</v>
      </c>
      <c r="H45" s="285">
        <v>172898</v>
      </c>
      <c r="I45" s="282">
        <v>26692</v>
      </c>
      <c r="J45" s="282"/>
      <c r="K45" s="282"/>
      <c r="L45" s="282"/>
      <c r="M45" s="282"/>
      <c r="N45" s="282"/>
      <c r="O45" s="282"/>
      <c r="P45" s="282"/>
      <c r="Q45" s="282"/>
      <c r="R45" s="282"/>
      <c r="S45" s="282"/>
      <c r="T45" s="282"/>
      <c r="U45" s="283">
        <v>143000.20000000001</v>
      </c>
      <c r="V45" s="283">
        <v>21349</v>
      </c>
      <c r="W45" s="282"/>
      <c r="X45" s="282"/>
      <c r="Y45" s="283">
        <v>58589</v>
      </c>
      <c r="Z45" s="283">
        <v>10349</v>
      </c>
      <c r="AA45" s="283"/>
      <c r="AB45" s="283"/>
      <c r="AC45" s="283"/>
      <c r="AD45" s="282"/>
      <c r="AE45" s="286"/>
      <c r="AF45" s="283"/>
      <c r="AG45" s="283"/>
      <c r="AH45" s="282"/>
      <c r="AI45" s="282"/>
      <c r="AJ45" s="248"/>
      <c r="AK45" s="248"/>
      <c r="AL45" s="248"/>
      <c r="AO45" s="341">
        <v>0</v>
      </c>
    </row>
    <row r="46" spans="1:42" s="249" customFormat="1" ht="56.1" customHeight="1">
      <c r="A46" s="220" t="s">
        <v>77</v>
      </c>
      <c r="B46" s="275" t="s">
        <v>339</v>
      </c>
      <c r="C46" s="247"/>
      <c r="D46" s="247"/>
      <c r="E46" s="247"/>
      <c r="F46" s="247"/>
      <c r="G46" s="288" t="s">
        <v>414</v>
      </c>
      <c r="H46" s="289">
        <v>274335</v>
      </c>
      <c r="I46" s="282">
        <v>35190</v>
      </c>
      <c r="J46" s="282"/>
      <c r="K46" s="282"/>
      <c r="L46" s="282"/>
      <c r="M46" s="282">
        <f>N46+65000</f>
        <v>70590</v>
      </c>
      <c r="N46" s="282">
        <v>5590</v>
      </c>
      <c r="O46" s="282"/>
      <c r="P46" s="282"/>
      <c r="Q46" s="282">
        <f>16251+R46</f>
        <v>21441</v>
      </c>
      <c r="R46" s="282">
        <v>5190</v>
      </c>
      <c r="S46" s="282">
        <v>249433</v>
      </c>
      <c r="T46" s="282">
        <v>24890</v>
      </c>
      <c r="U46" s="282">
        <v>146582</v>
      </c>
      <c r="V46" s="282">
        <v>20890</v>
      </c>
      <c r="W46" s="282"/>
      <c r="X46" s="282"/>
      <c r="Y46" s="282">
        <v>135590</v>
      </c>
      <c r="Z46" s="282">
        <v>10590</v>
      </c>
      <c r="AA46" s="282">
        <v>10992</v>
      </c>
      <c r="AB46" s="282">
        <v>10300</v>
      </c>
      <c r="AC46" s="282"/>
      <c r="AD46" s="282"/>
      <c r="AE46" s="290">
        <f>AF46+692</f>
        <v>3692</v>
      </c>
      <c r="AF46" s="282">
        <v>3000</v>
      </c>
      <c r="AG46" s="282"/>
      <c r="AH46" s="282"/>
      <c r="AI46" s="282"/>
      <c r="AJ46" s="248"/>
      <c r="AK46" s="248"/>
      <c r="AL46" s="248"/>
      <c r="AO46" s="341">
        <v>2.2813755587155189</v>
      </c>
    </row>
    <row r="47" spans="1:42" s="228" customFormat="1" ht="54.75" customHeight="1">
      <c r="A47" s="230" t="s">
        <v>46</v>
      </c>
      <c r="B47" s="231" t="s">
        <v>317</v>
      </c>
      <c r="C47" s="224"/>
      <c r="D47" s="224"/>
      <c r="E47" s="224"/>
      <c r="F47" s="224"/>
      <c r="G47" s="274"/>
      <c r="H47" s="232">
        <f>H48</f>
        <v>206526</v>
      </c>
      <c r="I47" s="232">
        <f t="shared" ref="I47:AH47" si="21">I48</f>
        <v>20250</v>
      </c>
      <c r="J47" s="232">
        <f t="shared" si="21"/>
        <v>0</v>
      </c>
      <c r="K47" s="232">
        <f t="shared" si="21"/>
        <v>0</v>
      </c>
      <c r="L47" s="232">
        <f t="shared" si="21"/>
        <v>0</v>
      </c>
      <c r="M47" s="232">
        <f t="shared" si="21"/>
        <v>100000</v>
      </c>
      <c r="N47" s="232">
        <f t="shared" si="21"/>
        <v>10000</v>
      </c>
      <c r="O47" s="232">
        <f t="shared" si="21"/>
        <v>0</v>
      </c>
      <c r="P47" s="232">
        <f t="shared" si="21"/>
        <v>0</v>
      </c>
      <c r="Q47" s="232">
        <f t="shared" si="21"/>
        <v>62313</v>
      </c>
      <c r="R47" s="232">
        <f t="shared" si="21"/>
        <v>5866</v>
      </c>
      <c r="S47" s="232">
        <f t="shared" si="21"/>
        <v>160000</v>
      </c>
      <c r="T47" s="232">
        <f t="shared" si="21"/>
        <v>18000</v>
      </c>
      <c r="U47" s="232">
        <f t="shared" si="21"/>
        <v>230702</v>
      </c>
      <c r="V47" s="232">
        <f t="shared" si="21"/>
        <v>19121</v>
      </c>
      <c r="W47" s="232">
        <f t="shared" si="21"/>
        <v>0</v>
      </c>
      <c r="X47" s="232">
        <f t="shared" si="21"/>
        <v>0</v>
      </c>
      <c r="Y47" s="232">
        <f t="shared" si="21"/>
        <v>160000</v>
      </c>
      <c r="Z47" s="232">
        <f t="shared" si="21"/>
        <v>18000</v>
      </c>
      <c r="AA47" s="232">
        <f t="shared" si="21"/>
        <v>70702</v>
      </c>
      <c r="AB47" s="232">
        <f t="shared" si="21"/>
        <v>1121</v>
      </c>
      <c r="AC47" s="232">
        <f t="shared" si="21"/>
        <v>0</v>
      </c>
      <c r="AD47" s="232">
        <f t="shared" si="21"/>
        <v>0</v>
      </c>
      <c r="AE47" s="232">
        <f t="shared" si="21"/>
        <v>43147</v>
      </c>
      <c r="AF47" s="232">
        <f t="shared" si="21"/>
        <v>1121</v>
      </c>
      <c r="AG47" s="232">
        <f t="shared" si="21"/>
        <v>0</v>
      </c>
      <c r="AH47" s="232">
        <f t="shared" si="21"/>
        <v>0</v>
      </c>
      <c r="AI47" s="226"/>
      <c r="AJ47" s="227"/>
      <c r="AK47" s="227"/>
      <c r="AL47" s="227"/>
      <c r="AO47" s="341">
        <v>0.49835873855436097</v>
      </c>
    </row>
    <row r="48" spans="1:42" s="27" customFormat="1" ht="105" customHeight="1">
      <c r="A48" s="220"/>
      <c r="B48" s="275" t="s">
        <v>340</v>
      </c>
      <c r="C48" s="25"/>
      <c r="D48" s="25"/>
      <c r="E48" s="25"/>
      <c r="F48" s="25"/>
      <c r="G48" s="465" t="s">
        <v>896</v>
      </c>
      <c r="H48" s="276">
        <v>206526</v>
      </c>
      <c r="I48" s="216">
        <v>20250</v>
      </c>
      <c r="J48" s="216"/>
      <c r="K48" s="216"/>
      <c r="L48" s="216"/>
      <c r="M48" s="216">
        <f>N48+90000</f>
        <v>100000</v>
      </c>
      <c r="N48" s="216">
        <v>10000</v>
      </c>
      <c r="O48" s="216"/>
      <c r="P48" s="216"/>
      <c r="Q48" s="216">
        <f>56447+R48</f>
        <v>62313</v>
      </c>
      <c r="R48" s="216">
        <v>5866</v>
      </c>
      <c r="S48" s="216">
        <f>52000+90000+T48</f>
        <v>160000</v>
      </c>
      <c r="T48" s="216">
        <v>18000</v>
      </c>
      <c r="U48" s="216">
        <v>230702</v>
      </c>
      <c r="V48" s="216">
        <v>19121</v>
      </c>
      <c r="W48" s="216"/>
      <c r="X48" s="216"/>
      <c r="Y48" s="216">
        <v>160000</v>
      </c>
      <c r="Z48" s="216">
        <v>18000</v>
      </c>
      <c r="AA48" s="216">
        <v>70702</v>
      </c>
      <c r="AB48" s="216">
        <f>AF48</f>
        <v>1121</v>
      </c>
      <c r="AC48" s="216"/>
      <c r="AD48" s="216"/>
      <c r="AE48" s="216">
        <f>AF48+42026</f>
        <v>43147</v>
      </c>
      <c r="AF48" s="216">
        <v>1121</v>
      </c>
      <c r="AG48" s="216"/>
      <c r="AH48" s="216"/>
      <c r="AI48" s="216"/>
      <c r="AJ48" s="26"/>
      <c r="AK48" s="26"/>
      <c r="AL48" s="26"/>
      <c r="AO48" s="341">
        <v>0.49835873855436097</v>
      </c>
    </row>
    <row r="49" spans="1:42" s="228" customFormat="1" ht="62.45" customHeight="1">
      <c r="A49" s="238" t="s">
        <v>287</v>
      </c>
      <c r="B49" s="231" t="s">
        <v>318</v>
      </c>
      <c r="C49" s="224"/>
      <c r="D49" s="224"/>
      <c r="E49" s="224"/>
      <c r="F49" s="224"/>
      <c r="G49" s="274"/>
      <c r="H49" s="232">
        <f>H50</f>
        <v>479827</v>
      </c>
      <c r="I49" s="232">
        <f t="shared" ref="I49:AH49" si="22">I50</f>
        <v>77635.8</v>
      </c>
      <c r="J49" s="232">
        <f t="shared" si="22"/>
        <v>0</v>
      </c>
      <c r="K49" s="232">
        <f t="shared" si="22"/>
        <v>0</v>
      </c>
      <c r="L49" s="232">
        <f t="shared" si="22"/>
        <v>0</v>
      </c>
      <c r="M49" s="232">
        <f t="shared" si="22"/>
        <v>111878</v>
      </c>
      <c r="N49" s="232">
        <f t="shared" si="22"/>
        <v>18349</v>
      </c>
      <c r="O49" s="232">
        <f t="shared" si="22"/>
        <v>0</v>
      </c>
      <c r="P49" s="232">
        <f t="shared" si="22"/>
        <v>0</v>
      </c>
      <c r="Q49" s="232">
        <f t="shared" si="22"/>
        <v>5548</v>
      </c>
      <c r="R49" s="232">
        <f t="shared" si="22"/>
        <v>0</v>
      </c>
      <c r="S49" s="232">
        <f t="shared" si="22"/>
        <v>153000</v>
      </c>
      <c r="T49" s="232">
        <f t="shared" si="22"/>
        <v>11000</v>
      </c>
      <c r="U49" s="232">
        <f t="shared" si="22"/>
        <v>424935.50000000006</v>
      </c>
      <c r="V49" s="232">
        <f t="shared" si="22"/>
        <v>36014</v>
      </c>
      <c r="W49" s="232">
        <f t="shared" si="22"/>
        <v>0</v>
      </c>
      <c r="X49" s="232">
        <f t="shared" si="22"/>
        <v>0</v>
      </c>
      <c r="Y49" s="232">
        <f t="shared" si="22"/>
        <v>153000</v>
      </c>
      <c r="Z49" s="232">
        <f t="shared" si="22"/>
        <v>11000</v>
      </c>
      <c r="AA49" s="232">
        <f t="shared" si="22"/>
        <v>129678.25000000003</v>
      </c>
      <c r="AB49" s="232">
        <f t="shared" si="22"/>
        <v>12000</v>
      </c>
      <c r="AC49" s="232">
        <f t="shared" si="22"/>
        <v>0</v>
      </c>
      <c r="AD49" s="232">
        <f t="shared" si="22"/>
        <v>0</v>
      </c>
      <c r="AE49" s="232">
        <f t="shared" si="22"/>
        <v>108879</v>
      </c>
      <c r="AF49" s="232">
        <f t="shared" si="22"/>
        <v>0</v>
      </c>
      <c r="AG49" s="232">
        <f t="shared" si="22"/>
        <v>0</v>
      </c>
      <c r="AH49" s="232">
        <f t="shared" si="22"/>
        <v>0</v>
      </c>
      <c r="AI49" s="226"/>
      <c r="AJ49" s="227"/>
      <c r="AK49" s="227"/>
      <c r="AL49" s="227"/>
      <c r="AO49" s="341">
        <v>2.3256741132536849</v>
      </c>
    </row>
    <row r="50" spans="1:42" s="249" customFormat="1" ht="82.5" customHeight="1">
      <c r="A50" s="220"/>
      <c r="B50" s="287" t="s">
        <v>341</v>
      </c>
      <c r="C50" s="247"/>
      <c r="D50" s="247"/>
      <c r="E50" s="247"/>
      <c r="F50" s="247"/>
      <c r="G50" s="288" t="s">
        <v>412</v>
      </c>
      <c r="H50" s="289">
        <v>479827</v>
      </c>
      <c r="I50" s="282">
        <v>77635.8</v>
      </c>
      <c r="J50" s="282"/>
      <c r="K50" s="282"/>
      <c r="L50" s="282"/>
      <c r="M50" s="282">
        <f>82000+3576+5953+2000+N50</f>
        <v>111878</v>
      </c>
      <c r="N50" s="282">
        <f>8000+10349</f>
        <v>18349</v>
      </c>
      <c r="O50" s="282"/>
      <c r="P50" s="282"/>
      <c r="Q50" s="282">
        <v>5548</v>
      </c>
      <c r="R50" s="282"/>
      <c r="S50" s="282">
        <f>60000+82000+T50</f>
        <v>153000</v>
      </c>
      <c r="T50" s="282">
        <f>3000+8000</f>
        <v>11000</v>
      </c>
      <c r="U50" s="282">
        <v>424935.50000000006</v>
      </c>
      <c r="V50" s="282">
        <v>36014</v>
      </c>
      <c r="W50" s="282"/>
      <c r="X50" s="282"/>
      <c r="Y50" s="282">
        <v>153000</v>
      </c>
      <c r="Z50" s="282">
        <v>11000</v>
      </c>
      <c r="AA50" s="282">
        <v>129678.25000000003</v>
      </c>
      <c r="AB50" s="282">
        <v>12000</v>
      </c>
      <c r="AC50" s="282"/>
      <c r="AD50" s="282"/>
      <c r="AE50" s="282">
        <v>108879</v>
      </c>
      <c r="AF50" s="282"/>
      <c r="AG50" s="282"/>
      <c r="AH50" s="282"/>
      <c r="AI50" s="354"/>
      <c r="AJ50" s="248"/>
      <c r="AK50" s="248"/>
      <c r="AL50" s="248"/>
      <c r="AO50" s="341">
        <v>2.3256741132536849</v>
      </c>
    </row>
    <row r="51" spans="1:42" s="249" customFormat="1" ht="63.75" customHeight="1">
      <c r="A51" s="245" t="s">
        <v>180</v>
      </c>
      <c r="B51" s="246" t="s">
        <v>364</v>
      </c>
      <c r="C51" s="247"/>
      <c r="D51" s="247"/>
      <c r="E51" s="247"/>
      <c r="F51" s="247"/>
      <c r="G51" s="247"/>
      <c r="H51" s="229">
        <f>H52</f>
        <v>2126582</v>
      </c>
      <c r="I51" s="229">
        <f t="shared" ref="I51:AF51" si="23">I52</f>
        <v>955866</v>
      </c>
      <c r="J51" s="229">
        <f t="shared" si="23"/>
        <v>0</v>
      </c>
      <c r="K51" s="229">
        <f t="shared" si="23"/>
        <v>0</v>
      </c>
      <c r="L51" s="229">
        <f t="shared" si="23"/>
        <v>0</v>
      </c>
      <c r="M51" s="229">
        <f t="shared" si="23"/>
        <v>0</v>
      </c>
      <c r="N51" s="229">
        <f t="shared" si="23"/>
        <v>0</v>
      </c>
      <c r="O51" s="229">
        <f t="shared" si="23"/>
        <v>0</v>
      </c>
      <c r="P51" s="229">
        <f t="shared" si="23"/>
        <v>0</v>
      </c>
      <c r="Q51" s="229">
        <f t="shared" si="23"/>
        <v>0</v>
      </c>
      <c r="R51" s="229">
        <f t="shared" si="23"/>
        <v>0</v>
      </c>
      <c r="S51" s="229">
        <f t="shared" si="23"/>
        <v>23000</v>
      </c>
      <c r="T51" s="229">
        <f t="shared" si="23"/>
        <v>23000</v>
      </c>
      <c r="U51" s="229">
        <f t="shared" si="23"/>
        <v>42069</v>
      </c>
      <c r="V51" s="229">
        <f t="shared" si="23"/>
        <v>42069</v>
      </c>
      <c r="W51" s="229"/>
      <c r="X51" s="229"/>
      <c r="Y51" s="229">
        <f t="shared" si="23"/>
        <v>25000</v>
      </c>
      <c r="Z51" s="229">
        <f t="shared" si="23"/>
        <v>25000</v>
      </c>
      <c r="AA51" s="229">
        <f t="shared" si="23"/>
        <v>12500</v>
      </c>
      <c r="AB51" s="229">
        <f t="shared" si="23"/>
        <v>12500</v>
      </c>
      <c r="AC51" s="229"/>
      <c r="AD51" s="229"/>
      <c r="AE51" s="229">
        <f t="shared" si="23"/>
        <v>3326</v>
      </c>
      <c r="AF51" s="229">
        <f t="shared" si="23"/>
        <v>3326</v>
      </c>
      <c r="AG51" s="229"/>
      <c r="AH51" s="229"/>
      <c r="AI51" s="229"/>
      <c r="AJ51" s="248"/>
      <c r="AK51" s="248"/>
      <c r="AL51" s="248"/>
      <c r="AO51" s="341">
        <v>1.7719421815266165</v>
      </c>
    </row>
    <row r="52" spans="1:42" s="228" customFormat="1" ht="77.25" customHeight="1">
      <c r="A52" s="238" t="s">
        <v>287</v>
      </c>
      <c r="B52" s="231" t="s">
        <v>318</v>
      </c>
      <c r="C52" s="224"/>
      <c r="D52" s="224"/>
      <c r="E52" s="224"/>
      <c r="F52" s="224"/>
      <c r="G52" s="224"/>
      <c r="H52" s="232">
        <f>H53+H54+H55</f>
        <v>2126582</v>
      </c>
      <c r="I52" s="232">
        <f t="shared" ref="I52:AF52" si="24">I53+I54+I55</f>
        <v>955866</v>
      </c>
      <c r="J52" s="232">
        <f t="shared" si="24"/>
        <v>0</v>
      </c>
      <c r="K52" s="232">
        <f t="shared" si="24"/>
        <v>0</v>
      </c>
      <c r="L52" s="232">
        <f t="shared" si="24"/>
        <v>0</v>
      </c>
      <c r="M52" s="232">
        <f t="shared" si="24"/>
        <v>0</v>
      </c>
      <c r="N52" s="232">
        <f t="shared" si="24"/>
        <v>0</v>
      </c>
      <c r="O52" s="232">
        <f t="shared" si="24"/>
        <v>0</v>
      </c>
      <c r="P52" s="232">
        <f t="shared" si="24"/>
        <v>0</v>
      </c>
      <c r="Q52" s="232">
        <f t="shared" si="24"/>
        <v>0</v>
      </c>
      <c r="R52" s="232">
        <f t="shared" si="24"/>
        <v>0</v>
      </c>
      <c r="S52" s="232">
        <f t="shared" si="24"/>
        <v>23000</v>
      </c>
      <c r="T52" s="232">
        <f t="shared" si="24"/>
        <v>23000</v>
      </c>
      <c r="U52" s="232">
        <f t="shared" si="24"/>
        <v>42069</v>
      </c>
      <c r="V52" s="232">
        <f t="shared" si="24"/>
        <v>42069</v>
      </c>
      <c r="W52" s="232"/>
      <c r="X52" s="232"/>
      <c r="Y52" s="232">
        <f t="shared" si="24"/>
        <v>25000</v>
      </c>
      <c r="Z52" s="232">
        <f t="shared" si="24"/>
        <v>25000</v>
      </c>
      <c r="AA52" s="232">
        <f t="shared" si="24"/>
        <v>12500</v>
      </c>
      <c r="AB52" s="232">
        <f t="shared" si="24"/>
        <v>12500</v>
      </c>
      <c r="AC52" s="232"/>
      <c r="AD52" s="232"/>
      <c r="AE52" s="232">
        <f t="shared" si="24"/>
        <v>3326</v>
      </c>
      <c r="AF52" s="232">
        <f t="shared" si="24"/>
        <v>3326</v>
      </c>
      <c r="AG52" s="232"/>
      <c r="AH52" s="232"/>
      <c r="AI52" s="226"/>
      <c r="AJ52" s="227"/>
      <c r="AK52" s="227"/>
      <c r="AL52" s="227"/>
      <c r="AO52" s="341">
        <v>1.7719421815266165</v>
      </c>
    </row>
    <row r="53" spans="1:42" s="27" customFormat="1" ht="177.95" customHeight="1">
      <c r="A53" s="220" t="s">
        <v>37</v>
      </c>
      <c r="B53" s="233" t="s">
        <v>365</v>
      </c>
      <c r="C53" s="25"/>
      <c r="D53" s="25"/>
      <c r="E53" s="25"/>
      <c r="F53" s="25"/>
      <c r="G53" s="235" t="s">
        <v>368</v>
      </c>
      <c r="H53" s="216">
        <v>1418568</v>
      </c>
      <c r="I53" s="216">
        <v>866196</v>
      </c>
      <c r="J53" s="216"/>
      <c r="K53" s="216"/>
      <c r="L53" s="216"/>
      <c r="M53" s="216"/>
      <c r="N53" s="216"/>
      <c r="O53" s="216"/>
      <c r="P53" s="216"/>
      <c r="Q53" s="216"/>
      <c r="R53" s="216"/>
      <c r="S53" s="216">
        <f>T53</f>
        <v>23000</v>
      </c>
      <c r="T53" s="216">
        <v>23000</v>
      </c>
      <c r="U53" s="216">
        <f>V53</f>
        <v>37069</v>
      </c>
      <c r="V53" s="216">
        <v>37069</v>
      </c>
      <c r="W53" s="216"/>
      <c r="X53" s="216"/>
      <c r="Y53" s="216">
        <f>Z53</f>
        <v>23000</v>
      </c>
      <c r="Z53" s="216">
        <v>23000</v>
      </c>
      <c r="AA53" s="216">
        <v>10000</v>
      </c>
      <c r="AB53" s="216">
        <v>10000</v>
      </c>
      <c r="AC53" s="216"/>
      <c r="AD53" s="216"/>
      <c r="AE53" s="216">
        <f>AF53</f>
        <v>3326</v>
      </c>
      <c r="AF53" s="216">
        <v>3326</v>
      </c>
      <c r="AG53" s="216"/>
      <c r="AH53" s="216"/>
      <c r="AI53" s="216"/>
      <c r="AJ53" s="26"/>
      <c r="AK53" s="26"/>
      <c r="AL53" s="26"/>
      <c r="AO53" s="341"/>
    </row>
    <row r="54" spans="1:42" s="27" customFormat="1" ht="59.45" hidden="1" customHeight="1">
      <c r="A54" s="220" t="s">
        <v>39</v>
      </c>
      <c r="B54" s="234" t="s">
        <v>366</v>
      </c>
      <c r="C54" s="25"/>
      <c r="D54" s="25"/>
      <c r="E54" s="25"/>
      <c r="F54" s="25"/>
      <c r="G54" s="236" t="s">
        <v>369</v>
      </c>
      <c r="H54" s="216">
        <v>15867</v>
      </c>
      <c r="I54" s="216">
        <v>6000</v>
      </c>
      <c r="J54" s="216"/>
      <c r="K54" s="216"/>
      <c r="L54" s="216"/>
      <c r="M54" s="216"/>
      <c r="N54" s="216"/>
      <c r="O54" s="216"/>
      <c r="P54" s="216"/>
      <c r="Q54" s="216"/>
      <c r="R54" s="216"/>
      <c r="S54" s="216"/>
      <c r="T54" s="216"/>
      <c r="U54" s="216">
        <f t="shared" ref="U54:U55" si="25">V54</f>
        <v>4000</v>
      </c>
      <c r="V54" s="216">
        <v>4000</v>
      </c>
      <c r="W54" s="216"/>
      <c r="X54" s="216"/>
      <c r="Y54" s="216">
        <f>Z54</f>
        <v>2000</v>
      </c>
      <c r="Z54" s="216">
        <v>2000</v>
      </c>
      <c r="AA54" s="216">
        <v>2500</v>
      </c>
      <c r="AB54" s="216">
        <v>2500</v>
      </c>
      <c r="AC54" s="216"/>
      <c r="AD54" s="216"/>
      <c r="AE54" s="216"/>
      <c r="AF54" s="216"/>
      <c r="AG54" s="216"/>
      <c r="AH54" s="216"/>
      <c r="AI54" s="216"/>
      <c r="AJ54" s="26"/>
      <c r="AK54" s="26"/>
      <c r="AL54" s="26"/>
      <c r="AO54" s="341"/>
    </row>
    <row r="55" spans="1:42" s="27" customFormat="1" ht="69.95" hidden="1" customHeight="1">
      <c r="A55" s="220" t="s">
        <v>77</v>
      </c>
      <c r="B55" s="233" t="s">
        <v>367</v>
      </c>
      <c r="C55" s="25"/>
      <c r="D55" s="25"/>
      <c r="E55" s="25"/>
      <c r="F55" s="25"/>
      <c r="G55" s="237" t="s">
        <v>370</v>
      </c>
      <c r="H55" s="216">
        <v>692147</v>
      </c>
      <c r="I55" s="216">
        <v>83670</v>
      </c>
      <c r="J55" s="216"/>
      <c r="K55" s="216"/>
      <c r="L55" s="216"/>
      <c r="M55" s="216"/>
      <c r="N55" s="216"/>
      <c r="O55" s="216"/>
      <c r="P55" s="216"/>
      <c r="Q55" s="216"/>
      <c r="R55" s="216"/>
      <c r="S55" s="216"/>
      <c r="T55" s="216"/>
      <c r="U55" s="216">
        <f t="shared" si="25"/>
        <v>1000</v>
      </c>
      <c r="V55" s="216">
        <v>1000</v>
      </c>
      <c r="W55" s="216"/>
      <c r="X55" s="216"/>
      <c r="Y55" s="216"/>
      <c r="Z55" s="216"/>
      <c r="AA55" s="216"/>
      <c r="AB55" s="216"/>
      <c r="AC55" s="216"/>
      <c r="AD55" s="216"/>
      <c r="AE55" s="216"/>
      <c r="AF55" s="216"/>
      <c r="AG55" s="216"/>
      <c r="AH55" s="216"/>
      <c r="AI55" s="216"/>
      <c r="AJ55" s="26"/>
      <c r="AK55" s="26"/>
      <c r="AL55" s="26"/>
      <c r="AO55" s="341"/>
    </row>
    <row r="56" spans="1:42" s="249" customFormat="1" ht="99" customHeight="1">
      <c r="A56" s="245" t="s">
        <v>136</v>
      </c>
      <c r="B56" s="246" t="s">
        <v>326</v>
      </c>
      <c r="C56" s="247"/>
      <c r="D56" s="247"/>
      <c r="E56" s="247"/>
      <c r="F56" s="247"/>
      <c r="G56" s="247"/>
      <c r="H56" s="229">
        <f>H57</f>
        <v>179176</v>
      </c>
      <c r="I56" s="229">
        <f t="shared" ref="I56:AH56" si="26">I57</f>
        <v>161258.4</v>
      </c>
      <c r="J56" s="229">
        <f t="shared" si="26"/>
        <v>0</v>
      </c>
      <c r="K56" s="229">
        <f t="shared" si="26"/>
        <v>0</v>
      </c>
      <c r="L56" s="229">
        <f t="shared" si="26"/>
        <v>0</v>
      </c>
      <c r="M56" s="229">
        <f t="shared" si="26"/>
        <v>14459</v>
      </c>
      <c r="N56" s="229">
        <f t="shared" si="26"/>
        <v>14459</v>
      </c>
      <c r="O56" s="229">
        <f t="shared" si="26"/>
        <v>0</v>
      </c>
      <c r="P56" s="229">
        <f t="shared" si="26"/>
        <v>0</v>
      </c>
      <c r="Q56" s="229">
        <f t="shared" si="26"/>
        <v>11539</v>
      </c>
      <c r="R56" s="229">
        <f t="shared" si="26"/>
        <v>11539</v>
      </c>
      <c r="S56" s="229">
        <f t="shared" si="26"/>
        <v>86402</v>
      </c>
      <c r="T56" s="229">
        <f t="shared" si="26"/>
        <v>83902</v>
      </c>
      <c r="U56" s="229">
        <f t="shared" si="26"/>
        <v>76704</v>
      </c>
      <c r="V56" s="229">
        <f t="shared" si="26"/>
        <v>76704</v>
      </c>
      <c r="W56" s="229">
        <f t="shared" si="26"/>
        <v>20000</v>
      </c>
      <c r="X56" s="229">
        <f t="shared" si="26"/>
        <v>0</v>
      </c>
      <c r="Y56" s="229">
        <f t="shared" si="26"/>
        <v>28135</v>
      </c>
      <c r="Z56" s="229">
        <f t="shared" si="26"/>
        <v>28135</v>
      </c>
      <c r="AA56" s="229">
        <f t="shared" si="26"/>
        <v>27942</v>
      </c>
      <c r="AB56" s="229">
        <f t="shared" si="26"/>
        <v>27942</v>
      </c>
      <c r="AC56" s="229">
        <f t="shared" si="26"/>
        <v>12518</v>
      </c>
      <c r="AD56" s="229">
        <f t="shared" si="26"/>
        <v>0</v>
      </c>
      <c r="AE56" s="229">
        <f t="shared" si="26"/>
        <v>13518</v>
      </c>
      <c r="AF56" s="229">
        <f t="shared" si="26"/>
        <v>11518</v>
      </c>
      <c r="AG56" s="229">
        <f t="shared" si="26"/>
        <v>2518</v>
      </c>
      <c r="AH56" s="229">
        <f t="shared" si="26"/>
        <v>0</v>
      </c>
      <c r="AI56" s="241"/>
      <c r="AJ56" s="248"/>
      <c r="AK56" s="248"/>
      <c r="AL56" s="248"/>
      <c r="AO56" s="341">
        <v>4.9875742554520448</v>
      </c>
      <c r="AP56" s="249">
        <f>AO56%*AN13</f>
        <v>11222.042074767101</v>
      </c>
    </row>
    <row r="57" spans="1:42" s="228" customFormat="1" ht="50.45" customHeight="1">
      <c r="A57" s="230" t="s">
        <v>287</v>
      </c>
      <c r="B57" s="231" t="s">
        <v>318</v>
      </c>
      <c r="C57" s="224"/>
      <c r="D57" s="224"/>
      <c r="E57" s="224"/>
      <c r="F57" s="224"/>
      <c r="G57" s="224"/>
      <c r="H57" s="232">
        <f>SUM(H60:H63)</f>
        <v>179176</v>
      </c>
      <c r="I57" s="232">
        <f t="shared" ref="I57:AH57" si="27">SUM(I60:I63)</f>
        <v>161258.4</v>
      </c>
      <c r="J57" s="232">
        <f t="shared" si="27"/>
        <v>0</v>
      </c>
      <c r="K57" s="232">
        <f t="shared" si="27"/>
        <v>0</v>
      </c>
      <c r="L57" s="232">
        <f t="shared" si="27"/>
        <v>0</v>
      </c>
      <c r="M57" s="232">
        <f t="shared" si="27"/>
        <v>14459</v>
      </c>
      <c r="N57" s="232">
        <f t="shared" si="27"/>
        <v>14459</v>
      </c>
      <c r="O57" s="232">
        <f t="shared" si="27"/>
        <v>0</v>
      </c>
      <c r="P57" s="232">
        <f t="shared" si="27"/>
        <v>0</v>
      </c>
      <c r="Q57" s="232">
        <f t="shared" si="27"/>
        <v>11539</v>
      </c>
      <c r="R57" s="232">
        <f t="shared" si="27"/>
        <v>11539</v>
      </c>
      <c r="S57" s="232">
        <f t="shared" si="27"/>
        <v>86402</v>
      </c>
      <c r="T57" s="232">
        <f t="shared" si="27"/>
        <v>83902</v>
      </c>
      <c r="U57" s="232">
        <f t="shared" si="27"/>
        <v>76704</v>
      </c>
      <c r="V57" s="232">
        <f t="shared" si="27"/>
        <v>76704</v>
      </c>
      <c r="W57" s="232">
        <f t="shared" si="27"/>
        <v>20000</v>
      </c>
      <c r="X57" s="232">
        <f t="shared" si="27"/>
        <v>0</v>
      </c>
      <c r="Y57" s="232">
        <f t="shared" si="27"/>
        <v>28135</v>
      </c>
      <c r="Z57" s="232">
        <f t="shared" si="27"/>
        <v>28135</v>
      </c>
      <c r="AA57" s="232">
        <f t="shared" si="27"/>
        <v>27942</v>
      </c>
      <c r="AB57" s="232">
        <f t="shared" si="27"/>
        <v>27942</v>
      </c>
      <c r="AC57" s="232">
        <f t="shared" si="27"/>
        <v>12518</v>
      </c>
      <c r="AD57" s="232">
        <f t="shared" si="27"/>
        <v>0</v>
      </c>
      <c r="AE57" s="232">
        <f t="shared" si="27"/>
        <v>13518</v>
      </c>
      <c r="AF57" s="232">
        <f t="shared" si="27"/>
        <v>11518</v>
      </c>
      <c r="AG57" s="232">
        <f t="shared" si="27"/>
        <v>2518</v>
      </c>
      <c r="AH57" s="232">
        <f t="shared" si="27"/>
        <v>0</v>
      </c>
      <c r="AI57" s="242"/>
      <c r="AJ57" s="227"/>
      <c r="AK57" s="227"/>
      <c r="AL57" s="227"/>
      <c r="AO57" s="341">
        <v>4.9875742554520448</v>
      </c>
    </row>
    <row r="58" spans="1:42" s="27" customFormat="1" ht="43.9" customHeight="1">
      <c r="A58" s="23"/>
      <c r="B58" s="30" t="s">
        <v>43</v>
      </c>
      <c r="C58" s="25"/>
      <c r="D58" s="25"/>
      <c r="E58" s="25"/>
      <c r="F58" s="25"/>
      <c r="G58" s="2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6"/>
      <c r="AK58" s="26"/>
      <c r="AL58" s="26"/>
      <c r="AO58" s="341">
        <v>0</v>
      </c>
    </row>
    <row r="59" spans="1:42" s="27" customFormat="1" ht="43.9" customHeight="1">
      <c r="A59" s="23"/>
      <c r="B59" s="239" t="s">
        <v>327</v>
      </c>
      <c r="C59" s="25"/>
      <c r="D59" s="25"/>
      <c r="E59" s="25"/>
      <c r="F59" s="25"/>
      <c r="G59" s="25"/>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6"/>
      <c r="AK59" s="26"/>
      <c r="AL59" s="26"/>
      <c r="AO59" s="341">
        <v>0</v>
      </c>
    </row>
    <row r="60" spans="1:42" s="27" customFormat="1" ht="116.1" customHeight="1">
      <c r="A60" s="220" t="s">
        <v>37</v>
      </c>
      <c r="B60" s="234" t="s">
        <v>371</v>
      </c>
      <c r="C60" s="25"/>
      <c r="D60" s="221" t="s">
        <v>558</v>
      </c>
      <c r="E60" s="348" t="s">
        <v>559</v>
      </c>
      <c r="F60" s="348" t="s">
        <v>560</v>
      </c>
      <c r="G60" s="240" t="s">
        <v>373</v>
      </c>
      <c r="H60" s="216">
        <v>52000</v>
      </c>
      <c r="I60" s="216">
        <v>46800</v>
      </c>
      <c r="J60" s="216"/>
      <c r="K60" s="216"/>
      <c r="L60" s="216"/>
      <c r="M60" s="216"/>
      <c r="N60" s="216"/>
      <c r="O60" s="216"/>
      <c r="P60" s="216"/>
      <c r="Q60" s="216"/>
      <c r="R60" s="216"/>
      <c r="S60" s="216">
        <f>T60</f>
        <v>41264</v>
      </c>
      <c r="T60" s="216">
        <f>40327+937</f>
        <v>41264</v>
      </c>
      <c r="U60" s="216">
        <v>3455</v>
      </c>
      <c r="V60" s="216">
        <v>3455</v>
      </c>
      <c r="W60" s="216">
        <v>3455</v>
      </c>
      <c r="X60" s="216"/>
      <c r="Y60" s="216">
        <v>937</v>
      </c>
      <c r="Z60" s="216">
        <v>937</v>
      </c>
      <c r="AA60" s="216">
        <f>AB60</f>
        <v>2518</v>
      </c>
      <c r="AB60" s="216">
        <v>2518</v>
      </c>
      <c r="AC60" s="216">
        <v>2518</v>
      </c>
      <c r="AD60" s="216"/>
      <c r="AE60" s="216">
        <v>2518</v>
      </c>
      <c r="AF60" s="216">
        <v>2518</v>
      </c>
      <c r="AG60" s="216">
        <f>W60-Z60</f>
        <v>2518</v>
      </c>
      <c r="AH60" s="216"/>
      <c r="AI60" s="216"/>
      <c r="AJ60" s="26"/>
      <c r="AK60" s="26"/>
      <c r="AL60" s="26"/>
      <c r="AO60" s="341">
        <v>0.55771880163550258</v>
      </c>
    </row>
    <row r="61" spans="1:42" s="27" customFormat="1" ht="123.75" customHeight="1">
      <c r="A61" s="220" t="s">
        <v>39</v>
      </c>
      <c r="B61" s="234" t="s">
        <v>328</v>
      </c>
      <c r="C61" s="25"/>
      <c r="D61" s="348" t="s">
        <v>561</v>
      </c>
      <c r="E61" s="348" t="s">
        <v>562</v>
      </c>
      <c r="F61" s="348" t="s">
        <v>563</v>
      </c>
      <c r="G61" s="240" t="s">
        <v>374</v>
      </c>
      <c r="H61" s="216">
        <v>40000</v>
      </c>
      <c r="I61" s="216">
        <v>36000</v>
      </c>
      <c r="J61" s="216"/>
      <c r="K61" s="216"/>
      <c r="L61" s="216"/>
      <c r="M61" s="216">
        <f>N61</f>
        <v>7459</v>
      </c>
      <c r="N61" s="216">
        <f>6792+667</f>
        <v>7459</v>
      </c>
      <c r="O61" s="216"/>
      <c r="P61" s="216"/>
      <c r="Q61" s="216">
        <f>R61</f>
        <v>4772</v>
      </c>
      <c r="R61" s="216">
        <v>4772</v>
      </c>
      <c r="S61" s="216">
        <f>T61</f>
        <v>25638</v>
      </c>
      <c r="T61" s="216">
        <f>19545+6093</f>
        <v>25638</v>
      </c>
      <c r="U61" s="216">
        <v>12855</v>
      </c>
      <c r="V61" s="216">
        <v>12855</v>
      </c>
      <c r="W61" s="216">
        <v>6545</v>
      </c>
      <c r="X61" s="216"/>
      <c r="Y61" s="216">
        <v>12855</v>
      </c>
      <c r="Z61" s="216">
        <v>12855</v>
      </c>
      <c r="AA61" s="216"/>
      <c r="AB61" s="216"/>
      <c r="AC61" s="216"/>
      <c r="AD61" s="216"/>
      <c r="AE61" s="216"/>
      <c r="AF61" s="216"/>
      <c r="AG61" s="216"/>
      <c r="AH61" s="216"/>
      <c r="AI61" s="216"/>
      <c r="AJ61" s="26"/>
      <c r="AK61" s="26"/>
      <c r="AL61" s="26"/>
      <c r="AO61" s="341">
        <v>0</v>
      </c>
    </row>
    <row r="62" spans="1:42" s="27" customFormat="1" ht="80.099999999999994" customHeight="1">
      <c r="A62" s="220" t="s">
        <v>77</v>
      </c>
      <c r="B62" s="234" t="s">
        <v>329</v>
      </c>
      <c r="C62" s="25"/>
      <c r="D62" s="25"/>
      <c r="E62" s="25"/>
      <c r="F62" s="25"/>
      <c r="G62" s="240" t="s">
        <v>375</v>
      </c>
      <c r="H62" s="216">
        <v>39992</v>
      </c>
      <c r="I62" s="216">
        <v>35992.800000000003</v>
      </c>
      <c r="J62" s="216"/>
      <c r="K62" s="216"/>
      <c r="L62" s="216"/>
      <c r="M62" s="216">
        <f>N62</f>
        <v>7000</v>
      </c>
      <c r="N62" s="216">
        <v>7000</v>
      </c>
      <c r="O62" s="216"/>
      <c r="P62" s="216"/>
      <c r="Q62" s="216">
        <f>R62</f>
        <v>6767</v>
      </c>
      <c r="R62" s="216">
        <v>6767</v>
      </c>
      <c r="S62" s="216">
        <f>7500+7000</f>
        <v>14500</v>
      </c>
      <c r="T62" s="216">
        <f>5000+7000</f>
        <v>12000</v>
      </c>
      <c r="U62" s="216">
        <v>27894</v>
      </c>
      <c r="V62" s="216">
        <v>27894</v>
      </c>
      <c r="W62" s="216">
        <v>5000</v>
      </c>
      <c r="X62" s="216"/>
      <c r="Y62" s="216">
        <v>7000</v>
      </c>
      <c r="Z62" s="216">
        <v>7000</v>
      </c>
      <c r="AA62" s="216">
        <f>AB62</f>
        <v>14424</v>
      </c>
      <c r="AB62" s="216">
        <v>14424</v>
      </c>
      <c r="AC62" s="216">
        <v>5000</v>
      </c>
      <c r="AD62" s="216"/>
      <c r="AE62" s="216">
        <f>AF62+1000</f>
        <v>6000</v>
      </c>
      <c r="AF62" s="216">
        <v>5000</v>
      </c>
      <c r="AG62" s="216"/>
      <c r="AH62" s="216"/>
      <c r="AI62" s="216"/>
      <c r="AJ62" s="26"/>
      <c r="AK62" s="26"/>
      <c r="AL62" s="26"/>
      <c r="AO62" s="341">
        <v>2.2149277269082708</v>
      </c>
    </row>
    <row r="63" spans="1:42" s="27" customFormat="1" ht="180" customHeight="1">
      <c r="A63" s="220" t="s">
        <v>79</v>
      </c>
      <c r="B63" s="234" t="s">
        <v>372</v>
      </c>
      <c r="C63" s="25"/>
      <c r="D63" s="25"/>
      <c r="E63" s="25"/>
      <c r="F63" s="25"/>
      <c r="G63" s="240" t="s">
        <v>376</v>
      </c>
      <c r="H63" s="216">
        <v>47184</v>
      </c>
      <c r="I63" s="216">
        <v>42465.599999999999</v>
      </c>
      <c r="J63" s="216"/>
      <c r="K63" s="216"/>
      <c r="L63" s="216"/>
      <c r="M63" s="216"/>
      <c r="N63" s="216"/>
      <c r="O63" s="216"/>
      <c r="P63" s="216"/>
      <c r="Q63" s="216"/>
      <c r="R63" s="216"/>
      <c r="S63" s="216">
        <f>T63</f>
        <v>5000</v>
      </c>
      <c r="T63" s="216">
        <v>5000</v>
      </c>
      <c r="U63" s="216">
        <v>32500</v>
      </c>
      <c r="V63" s="216">
        <v>32500</v>
      </c>
      <c r="W63" s="216">
        <v>5000</v>
      </c>
      <c r="X63" s="216"/>
      <c r="Y63" s="216">
        <v>7343</v>
      </c>
      <c r="Z63" s="216">
        <v>7343</v>
      </c>
      <c r="AA63" s="216">
        <f>AB63</f>
        <v>11000</v>
      </c>
      <c r="AB63" s="216">
        <v>11000</v>
      </c>
      <c r="AC63" s="216">
        <v>5000</v>
      </c>
      <c r="AD63" s="216"/>
      <c r="AE63" s="216">
        <f>AF63+1000</f>
        <v>5000</v>
      </c>
      <c r="AF63" s="216">
        <v>4000</v>
      </c>
      <c r="AG63" s="216"/>
      <c r="AH63" s="216"/>
      <c r="AI63" s="216"/>
      <c r="AJ63" s="26"/>
      <c r="AK63" s="26"/>
      <c r="AL63" s="26"/>
      <c r="AO63" s="341">
        <v>2.2149277269082708</v>
      </c>
    </row>
    <row r="64" spans="1:42" s="249" customFormat="1" ht="66" customHeight="1">
      <c r="A64" s="245" t="s">
        <v>138</v>
      </c>
      <c r="B64" s="250" t="s">
        <v>330</v>
      </c>
      <c r="C64" s="247"/>
      <c r="D64" s="247"/>
      <c r="E64" s="247"/>
      <c r="F64" s="247"/>
      <c r="G64" s="247"/>
      <c r="H64" s="229">
        <f>H65</f>
        <v>841000</v>
      </c>
      <c r="I64" s="229">
        <f t="shared" ref="I64:AF64" si="28">I65</f>
        <v>714850</v>
      </c>
      <c r="J64" s="229">
        <f t="shared" si="28"/>
        <v>0</v>
      </c>
      <c r="K64" s="229">
        <f t="shared" si="28"/>
        <v>0</v>
      </c>
      <c r="L64" s="229">
        <f t="shared" si="28"/>
        <v>0</v>
      </c>
      <c r="M64" s="229">
        <f t="shared" si="28"/>
        <v>25000</v>
      </c>
      <c r="N64" s="229">
        <f t="shared" si="28"/>
        <v>15000</v>
      </c>
      <c r="O64" s="229">
        <f t="shared" si="28"/>
        <v>0</v>
      </c>
      <c r="P64" s="229">
        <f t="shared" si="28"/>
        <v>0</v>
      </c>
      <c r="Q64" s="229">
        <f t="shared" si="28"/>
        <v>14561</v>
      </c>
      <c r="R64" s="229">
        <f t="shared" si="28"/>
        <v>7894</v>
      </c>
      <c r="S64" s="229">
        <f t="shared" si="28"/>
        <v>83000</v>
      </c>
      <c r="T64" s="229">
        <f t="shared" si="28"/>
        <v>60000</v>
      </c>
      <c r="U64" s="229">
        <f t="shared" si="28"/>
        <v>168159</v>
      </c>
      <c r="V64" s="229">
        <f t="shared" si="28"/>
        <v>118159</v>
      </c>
      <c r="W64" s="229"/>
      <c r="X64" s="229"/>
      <c r="Y64" s="229">
        <f t="shared" si="28"/>
        <v>55000</v>
      </c>
      <c r="Z64" s="229">
        <f t="shared" si="28"/>
        <v>35000</v>
      </c>
      <c r="AA64" s="229">
        <f t="shared" si="28"/>
        <v>35000</v>
      </c>
      <c r="AB64" s="229">
        <f t="shared" si="28"/>
        <v>30000</v>
      </c>
      <c r="AC64" s="229"/>
      <c r="AD64" s="229"/>
      <c r="AE64" s="229">
        <f t="shared" si="28"/>
        <v>23000</v>
      </c>
      <c r="AF64" s="229">
        <f t="shared" si="28"/>
        <v>14000</v>
      </c>
      <c r="AG64" s="229"/>
      <c r="AH64" s="229"/>
      <c r="AI64" s="229"/>
      <c r="AJ64" s="248"/>
      <c r="AK64" s="248"/>
      <c r="AL64" s="248"/>
      <c r="AO64" s="341">
        <v>5.9803048626523321</v>
      </c>
    </row>
    <row r="65" spans="1:41" s="27" customFormat="1" ht="45" customHeight="1">
      <c r="A65" s="23" t="s">
        <v>287</v>
      </c>
      <c r="B65" s="28" t="s">
        <v>318</v>
      </c>
      <c r="C65" s="25"/>
      <c r="D65" s="25"/>
      <c r="E65" s="25"/>
      <c r="F65" s="25"/>
      <c r="G65" s="25"/>
      <c r="H65" s="226">
        <f>H67</f>
        <v>841000</v>
      </c>
      <c r="I65" s="226">
        <f t="shared" ref="I65:AF65" si="29">I67</f>
        <v>714850</v>
      </c>
      <c r="J65" s="226">
        <f t="shared" si="29"/>
        <v>0</v>
      </c>
      <c r="K65" s="226">
        <f t="shared" si="29"/>
        <v>0</v>
      </c>
      <c r="L65" s="226">
        <f t="shared" si="29"/>
        <v>0</v>
      </c>
      <c r="M65" s="226">
        <f t="shared" si="29"/>
        <v>25000</v>
      </c>
      <c r="N65" s="226">
        <f t="shared" si="29"/>
        <v>15000</v>
      </c>
      <c r="O65" s="226">
        <f t="shared" si="29"/>
        <v>0</v>
      </c>
      <c r="P65" s="226">
        <f t="shared" si="29"/>
        <v>0</v>
      </c>
      <c r="Q65" s="226">
        <f t="shared" si="29"/>
        <v>14561</v>
      </c>
      <c r="R65" s="226">
        <f t="shared" si="29"/>
        <v>7894</v>
      </c>
      <c r="S65" s="226">
        <f t="shared" si="29"/>
        <v>83000</v>
      </c>
      <c r="T65" s="226">
        <f t="shared" si="29"/>
        <v>60000</v>
      </c>
      <c r="U65" s="226">
        <f t="shared" si="29"/>
        <v>168159</v>
      </c>
      <c r="V65" s="226">
        <f t="shared" si="29"/>
        <v>118159</v>
      </c>
      <c r="W65" s="226"/>
      <c r="X65" s="226"/>
      <c r="Y65" s="226">
        <f t="shared" si="29"/>
        <v>55000</v>
      </c>
      <c r="Z65" s="226">
        <f t="shared" si="29"/>
        <v>35000</v>
      </c>
      <c r="AA65" s="226">
        <f t="shared" si="29"/>
        <v>35000</v>
      </c>
      <c r="AB65" s="226">
        <f t="shared" si="29"/>
        <v>30000</v>
      </c>
      <c r="AC65" s="226"/>
      <c r="AD65" s="226"/>
      <c r="AE65" s="226">
        <f t="shared" si="29"/>
        <v>23000</v>
      </c>
      <c r="AF65" s="226">
        <f t="shared" si="29"/>
        <v>14000</v>
      </c>
      <c r="AG65" s="226"/>
      <c r="AH65" s="226"/>
      <c r="AI65" s="216"/>
      <c r="AJ65" s="26"/>
      <c r="AK65" s="26"/>
      <c r="AL65" s="26"/>
      <c r="AO65" s="341">
        <v>5.9803048626523321</v>
      </c>
    </row>
    <row r="66" spans="1:41" s="27" customFormat="1" ht="31.5" customHeight="1">
      <c r="A66" s="23"/>
      <c r="B66" s="30" t="s">
        <v>43</v>
      </c>
      <c r="C66" s="25"/>
      <c r="D66" s="25"/>
      <c r="E66" s="25"/>
      <c r="F66" s="25"/>
      <c r="G66" s="2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6"/>
      <c r="AK66" s="26"/>
      <c r="AL66" s="26"/>
      <c r="AO66" s="341">
        <v>0</v>
      </c>
    </row>
    <row r="67" spans="1:41" s="27" customFormat="1" ht="80.45" customHeight="1">
      <c r="A67" s="220" t="s">
        <v>37</v>
      </c>
      <c r="B67" s="243" t="s">
        <v>331</v>
      </c>
      <c r="C67" s="221">
        <v>7504237</v>
      </c>
      <c r="D67" s="253" t="s">
        <v>564</v>
      </c>
      <c r="E67" s="253" t="s">
        <v>565</v>
      </c>
      <c r="F67" s="253" t="s">
        <v>566</v>
      </c>
      <c r="G67" s="221" t="s">
        <v>377</v>
      </c>
      <c r="H67" s="216">
        <v>841000</v>
      </c>
      <c r="I67" s="216">
        <v>714850</v>
      </c>
      <c r="J67" s="216"/>
      <c r="K67" s="216"/>
      <c r="L67" s="216"/>
      <c r="M67" s="216">
        <f>N67+10000</f>
        <v>25000</v>
      </c>
      <c r="N67" s="216">
        <v>15000</v>
      </c>
      <c r="O67" s="216"/>
      <c r="P67" s="216"/>
      <c r="Q67" s="216">
        <f>R67+6667</f>
        <v>14561</v>
      </c>
      <c r="R67" s="216">
        <v>7894</v>
      </c>
      <c r="S67" s="216">
        <f>28000+20000+35000</f>
        <v>83000</v>
      </c>
      <c r="T67" s="216">
        <f>25000+20000+15000</f>
        <v>60000</v>
      </c>
      <c r="U67" s="216">
        <f>V67+50000</f>
        <v>168159</v>
      </c>
      <c r="V67" s="216">
        <v>118159</v>
      </c>
      <c r="W67" s="216"/>
      <c r="X67" s="216"/>
      <c r="Y67" s="216">
        <f>Z67+20000</f>
        <v>55000</v>
      </c>
      <c r="Z67" s="216">
        <v>35000</v>
      </c>
      <c r="AA67" s="216">
        <v>35000</v>
      </c>
      <c r="AB67" s="216">
        <v>30000</v>
      </c>
      <c r="AC67" s="216"/>
      <c r="AD67" s="216"/>
      <c r="AE67" s="216">
        <f>AF67+9000</f>
        <v>23000</v>
      </c>
      <c r="AF67" s="216">
        <v>14000</v>
      </c>
      <c r="AG67" s="216"/>
      <c r="AH67" s="216"/>
      <c r="AI67" s="216"/>
      <c r="AJ67" s="26"/>
      <c r="AK67" s="26"/>
      <c r="AL67" s="26"/>
      <c r="AO67" s="341">
        <v>5.9803048626523321</v>
      </c>
    </row>
    <row r="68" spans="1:41" s="249" customFormat="1" ht="132" customHeight="1">
      <c r="A68" s="245" t="s">
        <v>183</v>
      </c>
      <c r="B68" s="251" t="s">
        <v>378</v>
      </c>
      <c r="C68" s="247"/>
      <c r="D68" s="247"/>
      <c r="E68" s="247"/>
      <c r="F68" s="247"/>
      <c r="G68" s="247"/>
      <c r="H68" s="229">
        <f>H69</f>
        <v>111000</v>
      </c>
      <c r="I68" s="229">
        <f t="shared" ref="I68:AF68" si="30">I69</f>
        <v>99900</v>
      </c>
      <c r="J68" s="229">
        <f t="shared" si="30"/>
        <v>0</v>
      </c>
      <c r="K68" s="229">
        <f t="shared" si="30"/>
        <v>0</v>
      </c>
      <c r="L68" s="229">
        <f t="shared" si="30"/>
        <v>0</v>
      </c>
      <c r="M68" s="229">
        <f t="shared" si="30"/>
        <v>20000</v>
      </c>
      <c r="N68" s="229">
        <f t="shared" si="30"/>
        <v>20000</v>
      </c>
      <c r="O68" s="229">
        <f t="shared" si="30"/>
        <v>0</v>
      </c>
      <c r="P68" s="229">
        <f t="shared" si="30"/>
        <v>0</v>
      </c>
      <c r="Q68" s="229">
        <f t="shared" si="30"/>
        <v>11159</v>
      </c>
      <c r="R68" s="229">
        <f t="shared" si="30"/>
        <v>11159</v>
      </c>
      <c r="S68" s="229">
        <f t="shared" si="30"/>
        <v>65750</v>
      </c>
      <c r="T68" s="229">
        <f t="shared" si="30"/>
        <v>65750</v>
      </c>
      <c r="U68" s="229">
        <f t="shared" si="30"/>
        <v>87580</v>
      </c>
      <c r="V68" s="229">
        <f t="shared" si="30"/>
        <v>77590</v>
      </c>
      <c r="W68" s="229"/>
      <c r="X68" s="229"/>
      <c r="Y68" s="229">
        <f t="shared" si="30"/>
        <v>53430</v>
      </c>
      <c r="Z68" s="229">
        <f t="shared" si="30"/>
        <v>53430</v>
      </c>
      <c r="AA68" s="229">
        <f t="shared" si="30"/>
        <v>30000</v>
      </c>
      <c r="AB68" s="229">
        <f t="shared" si="30"/>
        <v>25000</v>
      </c>
      <c r="AC68" s="229"/>
      <c r="AD68" s="229"/>
      <c r="AE68" s="229">
        <f t="shared" si="30"/>
        <v>11000</v>
      </c>
      <c r="AF68" s="229">
        <f t="shared" si="30"/>
        <v>9000</v>
      </c>
      <c r="AG68" s="229"/>
      <c r="AH68" s="229"/>
      <c r="AI68" s="229"/>
      <c r="AJ68" s="248"/>
      <c r="AK68" s="248"/>
      <c r="AL68" s="248"/>
      <c r="AO68" s="341">
        <v>4.4298554538165416</v>
      </c>
    </row>
    <row r="69" spans="1:41" s="228" customFormat="1" ht="102" customHeight="1">
      <c r="A69" s="230" t="s">
        <v>287</v>
      </c>
      <c r="B69" s="231" t="s">
        <v>318</v>
      </c>
      <c r="C69" s="224"/>
      <c r="D69" s="224"/>
      <c r="E69" s="224"/>
      <c r="F69" s="224"/>
      <c r="G69" s="224"/>
      <c r="H69" s="232">
        <f t="shared" ref="H69:V69" si="31">H71</f>
        <v>111000</v>
      </c>
      <c r="I69" s="232">
        <f t="shared" si="31"/>
        <v>99900</v>
      </c>
      <c r="J69" s="232">
        <f t="shared" si="31"/>
        <v>0</v>
      </c>
      <c r="K69" s="232">
        <f t="shared" si="31"/>
        <v>0</v>
      </c>
      <c r="L69" s="232">
        <f t="shared" si="31"/>
        <v>0</v>
      </c>
      <c r="M69" s="232">
        <f t="shared" si="31"/>
        <v>20000</v>
      </c>
      <c r="N69" s="232">
        <f t="shared" si="31"/>
        <v>20000</v>
      </c>
      <c r="O69" s="232">
        <f t="shared" si="31"/>
        <v>0</v>
      </c>
      <c r="P69" s="232">
        <f t="shared" si="31"/>
        <v>0</v>
      </c>
      <c r="Q69" s="232">
        <f t="shared" si="31"/>
        <v>11159</v>
      </c>
      <c r="R69" s="232">
        <f t="shared" si="31"/>
        <v>11159</v>
      </c>
      <c r="S69" s="232">
        <f t="shared" si="31"/>
        <v>65750</v>
      </c>
      <c r="T69" s="232">
        <f t="shared" si="31"/>
        <v>65750</v>
      </c>
      <c r="U69" s="232">
        <f t="shared" si="31"/>
        <v>87580</v>
      </c>
      <c r="V69" s="232">
        <f t="shared" si="31"/>
        <v>77590</v>
      </c>
      <c r="W69" s="232"/>
      <c r="X69" s="232"/>
      <c r="Y69" s="232">
        <f>Y71</f>
        <v>53430</v>
      </c>
      <c r="Z69" s="232">
        <f>Z71</f>
        <v>53430</v>
      </c>
      <c r="AA69" s="232">
        <f>AA71</f>
        <v>30000</v>
      </c>
      <c r="AB69" s="232">
        <f>AB71</f>
        <v>25000</v>
      </c>
      <c r="AC69" s="232"/>
      <c r="AD69" s="232"/>
      <c r="AE69" s="232">
        <f>AE71</f>
        <v>11000</v>
      </c>
      <c r="AF69" s="232">
        <f>AF71</f>
        <v>9000</v>
      </c>
      <c r="AG69" s="232"/>
      <c r="AH69" s="232"/>
      <c r="AI69" s="226"/>
      <c r="AJ69" s="227"/>
      <c r="AK69" s="227"/>
      <c r="AL69" s="227"/>
      <c r="AO69" s="341">
        <v>4.4298554538165416</v>
      </c>
    </row>
    <row r="70" spans="1:41" s="27" customFormat="1" ht="34.5" customHeight="1">
      <c r="A70" s="23"/>
      <c r="B70" s="30" t="s">
        <v>43</v>
      </c>
      <c r="C70" s="25"/>
      <c r="D70" s="25"/>
      <c r="E70" s="25"/>
      <c r="F70" s="25"/>
      <c r="G70" s="25"/>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6"/>
      <c r="AK70" s="26"/>
      <c r="AL70" s="26"/>
      <c r="AO70" s="341">
        <v>0</v>
      </c>
    </row>
    <row r="71" spans="1:41" s="27" customFormat="1" ht="52.5" customHeight="1">
      <c r="A71" s="220" t="s">
        <v>37</v>
      </c>
      <c r="B71" s="233" t="s">
        <v>332</v>
      </c>
      <c r="C71" s="25"/>
      <c r="D71" s="253" t="s">
        <v>567</v>
      </c>
      <c r="E71" s="253" t="s">
        <v>568</v>
      </c>
      <c r="F71" s="253" t="s">
        <v>569</v>
      </c>
      <c r="G71" s="221" t="s">
        <v>379</v>
      </c>
      <c r="H71" s="216">
        <v>111000</v>
      </c>
      <c r="I71" s="216">
        <v>99900</v>
      </c>
      <c r="J71" s="216"/>
      <c r="K71" s="216"/>
      <c r="L71" s="216"/>
      <c r="M71" s="216">
        <f>N71</f>
        <v>20000</v>
      </c>
      <c r="N71" s="216">
        <v>20000</v>
      </c>
      <c r="O71" s="216"/>
      <c r="P71" s="216"/>
      <c r="Q71" s="216">
        <f>R71</f>
        <v>11159</v>
      </c>
      <c r="R71" s="216">
        <v>11159</v>
      </c>
      <c r="S71" s="216">
        <f>T71</f>
        <v>65750</v>
      </c>
      <c r="T71" s="216">
        <f>12320+33430+20000</f>
        <v>65750</v>
      </c>
      <c r="U71" s="216">
        <f>V71+9990</f>
        <v>87580</v>
      </c>
      <c r="V71" s="216">
        <v>77590</v>
      </c>
      <c r="W71" s="216"/>
      <c r="X71" s="216"/>
      <c r="Y71" s="216">
        <f>Z71</f>
        <v>53430</v>
      </c>
      <c r="Z71" s="216">
        <v>53430</v>
      </c>
      <c r="AA71" s="216">
        <f>AB71+5000</f>
        <v>30000</v>
      </c>
      <c r="AB71" s="216">
        <v>25000</v>
      </c>
      <c r="AC71" s="216"/>
      <c r="AD71" s="216"/>
      <c r="AE71" s="216">
        <f>AF71+2000</f>
        <v>11000</v>
      </c>
      <c r="AF71" s="216">
        <v>9000</v>
      </c>
      <c r="AG71" s="216"/>
      <c r="AH71" s="216"/>
      <c r="AI71" s="216"/>
      <c r="AJ71" s="26"/>
      <c r="AK71" s="26"/>
      <c r="AL71" s="26"/>
      <c r="AO71" s="341">
        <v>4.4298554538165416</v>
      </c>
    </row>
    <row r="72" spans="1:41" s="27" customFormat="1" ht="64.5" customHeight="1">
      <c r="A72" s="23" t="s">
        <v>185</v>
      </c>
      <c r="B72" s="217" t="s">
        <v>380</v>
      </c>
      <c r="C72" s="25"/>
      <c r="D72" s="25"/>
      <c r="E72" s="25"/>
      <c r="F72" s="25"/>
      <c r="G72" s="25"/>
      <c r="H72" s="229">
        <f>H73</f>
        <v>210000</v>
      </c>
      <c r="I72" s="229">
        <f t="shared" ref="I72:AF72" si="32">I73</f>
        <v>210000</v>
      </c>
      <c r="J72" s="229">
        <f t="shared" si="32"/>
        <v>0</v>
      </c>
      <c r="K72" s="229">
        <f t="shared" si="32"/>
        <v>0</v>
      </c>
      <c r="L72" s="229">
        <f t="shared" si="32"/>
        <v>0</v>
      </c>
      <c r="M72" s="229">
        <f t="shared" si="32"/>
        <v>0</v>
      </c>
      <c r="N72" s="229">
        <f t="shared" si="32"/>
        <v>0</v>
      </c>
      <c r="O72" s="229">
        <f t="shared" si="32"/>
        <v>0</v>
      </c>
      <c r="P72" s="229">
        <f t="shared" si="32"/>
        <v>0</v>
      </c>
      <c r="Q72" s="229">
        <f t="shared" si="32"/>
        <v>0</v>
      </c>
      <c r="R72" s="229">
        <f t="shared" si="32"/>
        <v>0</v>
      </c>
      <c r="S72" s="229">
        <f t="shared" si="32"/>
        <v>10000</v>
      </c>
      <c r="T72" s="229">
        <f t="shared" si="32"/>
        <v>10000</v>
      </c>
      <c r="U72" s="229">
        <f t="shared" si="32"/>
        <v>46695</v>
      </c>
      <c r="V72" s="229">
        <f t="shared" si="32"/>
        <v>46695</v>
      </c>
      <c r="W72" s="229"/>
      <c r="X72" s="229"/>
      <c r="Y72" s="229"/>
      <c r="Z72" s="229"/>
      <c r="AA72" s="229">
        <f t="shared" si="32"/>
        <v>0</v>
      </c>
      <c r="AB72" s="229">
        <f t="shared" si="32"/>
        <v>0</v>
      </c>
      <c r="AC72" s="229"/>
      <c r="AD72" s="229"/>
      <c r="AE72" s="229">
        <f t="shared" si="32"/>
        <v>8000</v>
      </c>
      <c r="AF72" s="229">
        <f t="shared" si="32"/>
        <v>8000</v>
      </c>
      <c r="AG72" s="216"/>
      <c r="AH72" s="216"/>
      <c r="AI72" s="216"/>
      <c r="AJ72" s="26"/>
      <c r="AK72" s="26"/>
      <c r="AL72" s="26"/>
      <c r="AO72" s="341">
        <v>3.3223915903624066</v>
      </c>
    </row>
    <row r="73" spans="1:41" s="27" customFormat="1" ht="48.95" customHeight="1">
      <c r="A73" s="230" t="s">
        <v>288</v>
      </c>
      <c r="B73" s="231" t="s">
        <v>319</v>
      </c>
      <c r="C73" s="25"/>
      <c r="D73" s="25"/>
      <c r="E73" s="25"/>
      <c r="F73" s="25"/>
      <c r="G73" s="25"/>
      <c r="H73" s="229">
        <f>H75</f>
        <v>210000</v>
      </c>
      <c r="I73" s="229">
        <f t="shared" ref="I73:AF73" si="33">I75</f>
        <v>210000</v>
      </c>
      <c r="J73" s="229">
        <f t="shared" si="33"/>
        <v>0</v>
      </c>
      <c r="K73" s="229">
        <f t="shared" si="33"/>
        <v>0</v>
      </c>
      <c r="L73" s="229">
        <f t="shared" si="33"/>
        <v>0</v>
      </c>
      <c r="M73" s="229">
        <f t="shared" si="33"/>
        <v>0</v>
      </c>
      <c r="N73" s="229">
        <f t="shared" si="33"/>
        <v>0</v>
      </c>
      <c r="O73" s="229">
        <f t="shared" si="33"/>
        <v>0</v>
      </c>
      <c r="P73" s="229">
        <f t="shared" si="33"/>
        <v>0</v>
      </c>
      <c r="Q73" s="229">
        <f t="shared" si="33"/>
        <v>0</v>
      </c>
      <c r="R73" s="229">
        <f t="shared" si="33"/>
        <v>0</v>
      </c>
      <c r="S73" s="229">
        <f t="shared" si="33"/>
        <v>10000</v>
      </c>
      <c r="T73" s="229">
        <f t="shared" si="33"/>
        <v>10000</v>
      </c>
      <c r="U73" s="229">
        <f t="shared" si="33"/>
        <v>46695</v>
      </c>
      <c r="V73" s="229">
        <f t="shared" si="33"/>
        <v>46695</v>
      </c>
      <c r="W73" s="229"/>
      <c r="X73" s="229"/>
      <c r="Y73" s="229"/>
      <c r="Z73" s="229"/>
      <c r="AA73" s="229">
        <f t="shared" si="33"/>
        <v>0</v>
      </c>
      <c r="AB73" s="229">
        <f t="shared" si="33"/>
        <v>0</v>
      </c>
      <c r="AC73" s="229"/>
      <c r="AD73" s="229"/>
      <c r="AE73" s="229">
        <f t="shared" si="33"/>
        <v>8000</v>
      </c>
      <c r="AF73" s="229">
        <f t="shared" si="33"/>
        <v>8000</v>
      </c>
      <c r="AG73" s="216"/>
      <c r="AH73" s="216"/>
      <c r="AI73" s="216"/>
      <c r="AJ73" s="26"/>
      <c r="AK73" s="26"/>
      <c r="AL73" s="26"/>
      <c r="AO73" s="341">
        <v>3.3223915903624066</v>
      </c>
    </row>
    <row r="74" spans="1:41" s="27" customFormat="1" ht="30" customHeight="1">
      <c r="A74" s="23"/>
      <c r="B74" s="30" t="s">
        <v>43</v>
      </c>
      <c r="C74" s="25"/>
      <c r="D74" s="25"/>
      <c r="E74" s="25"/>
      <c r="F74" s="25"/>
      <c r="G74" s="25"/>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6"/>
      <c r="AK74" s="26"/>
      <c r="AL74" s="26"/>
      <c r="AO74" s="341">
        <v>0</v>
      </c>
    </row>
    <row r="75" spans="1:41" s="27" customFormat="1" ht="78" customHeight="1">
      <c r="A75" s="220" t="s">
        <v>37</v>
      </c>
      <c r="B75" s="234" t="s">
        <v>381</v>
      </c>
      <c r="C75" s="25"/>
      <c r="D75" s="349" t="s">
        <v>570</v>
      </c>
      <c r="E75" s="347" t="s">
        <v>571</v>
      </c>
      <c r="F75" s="253" t="s">
        <v>572</v>
      </c>
      <c r="G75" s="244" t="s">
        <v>893</v>
      </c>
      <c r="H75" s="216">
        <v>210000</v>
      </c>
      <c r="I75" s="216">
        <v>210000</v>
      </c>
      <c r="J75" s="216"/>
      <c r="K75" s="216"/>
      <c r="L75" s="216"/>
      <c r="M75" s="216"/>
      <c r="N75" s="216"/>
      <c r="O75" s="216"/>
      <c r="P75" s="216"/>
      <c r="Q75" s="216"/>
      <c r="R75" s="216"/>
      <c r="S75" s="216">
        <f>S76</f>
        <v>10000</v>
      </c>
      <c r="T75" s="216">
        <f t="shared" ref="T75:AF75" si="34">T76</f>
        <v>10000</v>
      </c>
      <c r="U75" s="216">
        <f t="shared" si="34"/>
        <v>46695</v>
      </c>
      <c r="V75" s="216">
        <f t="shared" si="34"/>
        <v>46695</v>
      </c>
      <c r="W75" s="216"/>
      <c r="X75" s="216"/>
      <c r="Y75" s="216">
        <f t="shared" si="34"/>
        <v>0</v>
      </c>
      <c r="Z75" s="216">
        <f t="shared" si="34"/>
        <v>0</v>
      </c>
      <c r="AA75" s="216">
        <f t="shared" si="34"/>
        <v>0</v>
      </c>
      <c r="AB75" s="216">
        <f t="shared" si="34"/>
        <v>0</v>
      </c>
      <c r="AC75" s="216">
        <f t="shared" si="34"/>
        <v>0</v>
      </c>
      <c r="AD75" s="216">
        <f t="shared" si="34"/>
        <v>0</v>
      </c>
      <c r="AE75" s="216">
        <f t="shared" si="34"/>
        <v>8000</v>
      </c>
      <c r="AF75" s="216">
        <f t="shared" si="34"/>
        <v>8000</v>
      </c>
      <c r="AG75" s="216"/>
      <c r="AH75" s="216"/>
      <c r="AI75" s="216"/>
      <c r="AJ75" s="26"/>
      <c r="AK75" s="26"/>
      <c r="AL75" s="26"/>
      <c r="AO75" s="341">
        <v>3.3223915903624066</v>
      </c>
    </row>
    <row r="76" spans="1:41" s="228" customFormat="1" ht="44.1" customHeight="1">
      <c r="A76" s="222"/>
      <c r="B76" s="424" t="s">
        <v>934</v>
      </c>
      <c r="C76" s="224"/>
      <c r="D76" s="425" t="s">
        <v>570</v>
      </c>
      <c r="E76" s="426"/>
      <c r="F76" s="427" t="s">
        <v>906</v>
      </c>
      <c r="G76" s="428" t="s">
        <v>907</v>
      </c>
      <c r="H76" s="283">
        <v>61364</v>
      </c>
      <c r="I76" s="283">
        <f>H76-10000</f>
        <v>51364</v>
      </c>
      <c r="J76" s="283"/>
      <c r="K76" s="283"/>
      <c r="L76" s="283"/>
      <c r="M76" s="283"/>
      <c r="N76" s="283"/>
      <c r="O76" s="283"/>
      <c r="P76" s="283"/>
      <c r="Q76" s="283"/>
      <c r="R76" s="283"/>
      <c r="S76" s="283">
        <v>10000</v>
      </c>
      <c r="T76" s="283">
        <v>10000</v>
      </c>
      <c r="U76" s="283">
        <v>46695</v>
      </c>
      <c r="V76" s="283">
        <v>46695</v>
      </c>
      <c r="W76" s="283"/>
      <c r="X76" s="283"/>
      <c r="Y76" s="283"/>
      <c r="Z76" s="283"/>
      <c r="AA76" s="283"/>
      <c r="AB76" s="283"/>
      <c r="AC76" s="283"/>
      <c r="AD76" s="283"/>
      <c r="AE76" s="283">
        <v>8000</v>
      </c>
      <c r="AF76" s="283">
        <v>8000</v>
      </c>
      <c r="AG76" s="283"/>
      <c r="AH76" s="283"/>
      <c r="AI76" s="283"/>
      <c r="AJ76" s="227"/>
      <c r="AK76" s="227"/>
      <c r="AL76" s="227"/>
      <c r="AO76" s="429"/>
    </row>
    <row r="77" spans="1:41" s="27" customFormat="1" ht="47.1" customHeight="1">
      <c r="A77" s="23" t="s">
        <v>383</v>
      </c>
      <c r="B77" s="217" t="s">
        <v>333</v>
      </c>
      <c r="C77" s="25"/>
      <c r="D77" s="25"/>
      <c r="E77" s="25"/>
      <c r="F77" s="25"/>
      <c r="G77" s="25"/>
      <c r="H77" s="229">
        <f>H78</f>
        <v>211561</v>
      </c>
      <c r="I77" s="229">
        <f t="shared" ref="I77:AH77" si="35">I78</f>
        <v>181561</v>
      </c>
      <c r="J77" s="229">
        <f t="shared" si="35"/>
        <v>0</v>
      </c>
      <c r="K77" s="229">
        <f t="shared" si="35"/>
        <v>0</v>
      </c>
      <c r="L77" s="229">
        <f t="shared" si="35"/>
        <v>0</v>
      </c>
      <c r="M77" s="229">
        <f t="shared" si="35"/>
        <v>55000</v>
      </c>
      <c r="N77" s="229">
        <f t="shared" si="35"/>
        <v>55000</v>
      </c>
      <c r="O77" s="229">
        <f t="shared" si="35"/>
        <v>0</v>
      </c>
      <c r="P77" s="229">
        <f t="shared" si="35"/>
        <v>0</v>
      </c>
      <c r="Q77" s="229">
        <f t="shared" si="35"/>
        <v>52874</v>
      </c>
      <c r="R77" s="229">
        <f t="shared" si="35"/>
        <v>52874</v>
      </c>
      <c r="S77" s="229">
        <f t="shared" si="35"/>
        <v>172741</v>
      </c>
      <c r="T77" s="229">
        <f t="shared" si="35"/>
        <v>161200</v>
      </c>
      <c r="U77" s="229">
        <f t="shared" si="35"/>
        <v>98631</v>
      </c>
      <c r="V77" s="229">
        <f t="shared" si="35"/>
        <v>85500</v>
      </c>
      <c r="W77" s="229">
        <f t="shared" si="35"/>
        <v>0</v>
      </c>
      <c r="X77" s="229">
        <f t="shared" si="35"/>
        <v>66505</v>
      </c>
      <c r="Y77" s="229">
        <f t="shared" si="35"/>
        <v>75500</v>
      </c>
      <c r="Z77" s="229">
        <f t="shared" si="35"/>
        <v>75500</v>
      </c>
      <c r="AA77" s="229">
        <f t="shared" si="35"/>
        <v>10000</v>
      </c>
      <c r="AB77" s="229">
        <f t="shared" si="35"/>
        <v>10000</v>
      </c>
      <c r="AC77" s="229">
        <f t="shared" si="35"/>
        <v>0</v>
      </c>
      <c r="AD77" s="229">
        <f t="shared" si="35"/>
        <v>0</v>
      </c>
      <c r="AE77" s="229">
        <f t="shared" si="35"/>
        <v>10000</v>
      </c>
      <c r="AF77" s="229">
        <f t="shared" si="35"/>
        <v>10000</v>
      </c>
      <c r="AG77" s="229">
        <f t="shared" si="35"/>
        <v>0</v>
      </c>
      <c r="AH77" s="229">
        <f t="shared" si="35"/>
        <v>10000</v>
      </c>
      <c r="AI77" s="216"/>
      <c r="AJ77" s="26"/>
      <c r="AK77" s="26"/>
      <c r="AL77" s="26"/>
      <c r="AO77" s="341">
        <v>2.2149277269082708</v>
      </c>
    </row>
    <row r="78" spans="1:41" s="228" customFormat="1" ht="56.1" customHeight="1">
      <c r="A78" s="230" t="s">
        <v>33</v>
      </c>
      <c r="B78" s="231" t="s">
        <v>316</v>
      </c>
      <c r="C78" s="224"/>
      <c r="D78" s="224"/>
      <c r="E78" s="224"/>
      <c r="F78" s="224"/>
      <c r="G78" s="224"/>
      <c r="H78" s="232">
        <f>H80</f>
        <v>211561</v>
      </c>
      <c r="I78" s="232">
        <f t="shared" ref="I78:AH78" si="36">I80</f>
        <v>181561</v>
      </c>
      <c r="J78" s="232">
        <f t="shared" si="36"/>
        <v>0</v>
      </c>
      <c r="K78" s="232">
        <f t="shared" si="36"/>
        <v>0</v>
      </c>
      <c r="L78" s="232">
        <f t="shared" si="36"/>
        <v>0</v>
      </c>
      <c r="M78" s="232">
        <f t="shared" si="36"/>
        <v>55000</v>
      </c>
      <c r="N78" s="232">
        <f t="shared" si="36"/>
        <v>55000</v>
      </c>
      <c r="O78" s="232">
        <f t="shared" si="36"/>
        <v>0</v>
      </c>
      <c r="P78" s="232">
        <f t="shared" si="36"/>
        <v>0</v>
      </c>
      <c r="Q78" s="232">
        <f t="shared" si="36"/>
        <v>52874</v>
      </c>
      <c r="R78" s="232">
        <f t="shared" si="36"/>
        <v>52874</v>
      </c>
      <c r="S78" s="232">
        <f t="shared" si="36"/>
        <v>172741</v>
      </c>
      <c r="T78" s="232">
        <f t="shared" si="36"/>
        <v>161200</v>
      </c>
      <c r="U78" s="232">
        <f t="shared" si="36"/>
        <v>98631</v>
      </c>
      <c r="V78" s="232">
        <f t="shared" si="36"/>
        <v>85500</v>
      </c>
      <c r="W78" s="232">
        <f t="shared" si="36"/>
        <v>0</v>
      </c>
      <c r="X78" s="232">
        <f t="shared" si="36"/>
        <v>66505</v>
      </c>
      <c r="Y78" s="232">
        <f t="shared" si="36"/>
        <v>75500</v>
      </c>
      <c r="Z78" s="232">
        <f t="shared" si="36"/>
        <v>75500</v>
      </c>
      <c r="AA78" s="232">
        <f t="shared" si="36"/>
        <v>10000</v>
      </c>
      <c r="AB78" s="232">
        <f t="shared" si="36"/>
        <v>10000</v>
      </c>
      <c r="AC78" s="232">
        <f t="shared" si="36"/>
        <v>0</v>
      </c>
      <c r="AD78" s="232">
        <f t="shared" si="36"/>
        <v>0</v>
      </c>
      <c r="AE78" s="232">
        <f t="shared" si="36"/>
        <v>10000</v>
      </c>
      <c r="AF78" s="232">
        <f t="shared" si="36"/>
        <v>10000</v>
      </c>
      <c r="AG78" s="232">
        <f t="shared" si="36"/>
        <v>0</v>
      </c>
      <c r="AH78" s="232">
        <f t="shared" si="36"/>
        <v>10000</v>
      </c>
      <c r="AI78" s="226"/>
      <c r="AJ78" s="227"/>
      <c r="AK78" s="227"/>
      <c r="AL78" s="227"/>
      <c r="AO78" s="341">
        <v>2.2149277269082708</v>
      </c>
    </row>
    <row r="79" spans="1:41" s="27" customFormat="1" ht="43.9" customHeight="1">
      <c r="A79" s="23"/>
      <c r="B79" s="30" t="s">
        <v>43</v>
      </c>
      <c r="C79" s="25"/>
      <c r="D79" s="25"/>
      <c r="E79" s="25"/>
      <c r="F79" s="25"/>
      <c r="G79" s="25"/>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6"/>
      <c r="AK79" s="26"/>
      <c r="AL79" s="26"/>
      <c r="AO79" s="341">
        <v>0</v>
      </c>
    </row>
    <row r="80" spans="1:41" s="27" customFormat="1" ht="69.95" customHeight="1">
      <c r="A80" s="220" t="s">
        <v>37</v>
      </c>
      <c r="B80" s="252" t="s">
        <v>335</v>
      </c>
      <c r="C80" s="25"/>
      <c r="D80" s="349" t="s">
        <v>573</v>
      </c>
      <c r="E80" s="253"/>
      <c r="F80" s="347" t="s">
        <v>574</v>
      </c>
      <c r="G80" s="244" t="s">
        <v>382</v>
      </c>
      <c r="H80" s="216">
        <v>211561</v>
      </c>
      <c r="I80" s="216">
        <v>181561</v>
      </c>
      <c r="J80" s="216"/>
      <c r="K80" s="216"/>
      <c r="L80" s="216"/>
      <c r="M80" s="216">
        <f>N80</f>
        <v>55000</v>
      </c>
      <c r="N80" s="216">
        <v>55000</v>
      </c>
      <c r="O80" s="216"/>
      <c r="P80" s="216"/>
      <c r="Q80" s="216">
        <f>R80</f>
        <v>52874</v>
      </c>
      <c r="R80" s="216">
        <v>52874</v>
      </c>
      <c r="S80" s="216">
        <f>T80+6541+5000</f>
        <v>172741</v>
      </c>
      <c r="T80" s="216">
        <f>85700+20500+55000</f>
        <v>161200</v>
      </c>
      <c r="U80" s="216">
        <f>V80+13131</f>
        <v>98631</v>
      </c>
      <c r="V80" s="216">
        <v>85500</v>
      </c>
      <c r="W80" s="216"/>
      <c r="X80" s="216">
        <v>66505</v>
      </c>
      <c r="Y80" s="216">
        <f>Z80</f>
        <v>75500</v>
      </c>
      <c r="Z80" s="216">
        <v>75500</v>
      </c>
      <c r="AA80" s="216">
        <v>10000</v>
      </c>
      <c r="AB80" s="216">
        <v>10000</v>
      </c>
      <c r="AC80" s="216"/>
      <c r="AD80" s="216"/>
      <c r="AE80" s="216">
        <f>AF80</f>
        <v>10000</v>
      </c>
      <c r="AF80" s="216">
        <v>10000</v>
      </c>
      <c r="AG80" s="216"/>
      <c r="AH80" s="216">
        <f>AF80</f>
        <v>10000</v>
      </c>
      <c r="AI80" s="244" t="s">
        <v>587</v>
      </c>
      <c r="AJ80" s="26"/>
      <c r="AK80" s="26"/>
      <c r="AL80" s="26"/>
      <c r="AO80" s="341">
        <v>2.2149277269082708</v>
      </c>
    </row>
    <row r="81" spans="1:41" s="27" customFormat="1" ht="72" customHeight="1">
      <c r="A81" s="23" t="s">
        <v>388</v>
      </c>
      <c r="B81" s="217" t="s">
        <v>336</v>
      </c>
      <c r="C81" s="25"/>
      <c r="D81" s="25"/>
      <c r="E81" s="25"/>
      <c r="F81" s="25"/>
      <c r="G81" s="25"/>
      <c r="H81" s="229">
        <f>H82</f>
        <v>125000</v>
      </c>
      <c r="I81" s="229">
        <f t="shared" ref="I81:AF81" si="37">I82</f>
        <v>125000</v>
      </c>
      <c r="J81" s="229">
        <f t="shared" si="37"/>
        <v>0</v>
      </c>
      <c r="K81" s="229">
        <f t="shared" si="37"/>
        <v>0</v>
      </c>
      <c r="L81" s="229">
        <f t="shared" si="37"/>
        <v>0</v>
      </c>
      <c r="M81" s="229">
        <f t="shared" si="37"/>
        <v>22550</v>
      </c>
      <c r="N81" s="229">
        <f t="shared" si="37"/>
        <v>22550</v>
      </c>
      <c r="O81" s="229">
        <f t="shared" si="37"/>
        <v>0</v>
      </c>
      <c r="P81" s="229">
        <f t="shared" si="37"/>
        <v>0</v>
      </c>
      <c r="Q81" s="229">
        <f t="shared" si="37"/>
        <v>7469</v>
      </c>
      <c r="R81" s="229">
        <f t="shared" si="37"/>
        <v>7469</v>
      </c>
      <c r="S81" s="229">
        <f t="shared" si="37"/>
        <v>32550</v>
      </c>
      <c r="T81" s="229">
        <f t="shared" si="37"/>
        <v>32550</v>
      </c>
      <c r="U81" s="229">
        <f t="shared" si="37"/>
        <v>125000</v>
      </c>
      <c r="V81" s="229">
        <f t="shared" si="37"/>
        <v>82138</v>
      </c>
      <c r="W81" s="229">
        <f t="shared" si="37"/>
        <v>0</v>
      </c>
      <c r="X81" s="229">
        <f t="shared" si="37"/>
        <v>0</v>
      </c>
      <c r="Y81" s="229">
        <f t="shared" si="37"/>
        <v>32550</v>
      </c>
      <c r="Z81" s="229">
        <f t="shared" si="37"/>
        <v>32550</v>
      </c>
      <c r="AA81" s="229">
        <f t="shared" si="37"/>
        <v>25000</v>
      </c>
      <c r="AB81" s="229">
        <f t="shared" si="37"/>
        <v>25000</v>
      </c>
      <c r="AC81" s="229">
        <f t="shared" si="37"/>
        <v>0</v>
      </c>
      <c r="AD81" s="229">
        <f t="shared" si="37"/>
        <v>0</v>
      </c>
      <c r="AE81" s="229">
        <f t="shared" si="37"/>
        <v>10000</v>
      </c>
      <c r="AF81" s="229">
        <f t="shared" si="37"/>
        <v>10000</v>
      </c>
      <c r="AG81" s="216"/>
      <c r="AH81" s="216"/>
      <c r="AI81" s="216"/>
      <c r="AJ81" s="26"/>
      <c r="AK81" s="26"/>
      <c r="AL81" s="26"/>
      <c r="AO81" s="341">
        <v>4.4298554538165416</v>
      </c>
    </row>
    <row r="82" spans="1:41" s="27" customFormat="1" ht="53.45" customHeight="1">
      <c r="A82" s="23" t="s">
        <v>287</v>
      </c>
      <c r="B82" s="28" t="s">
        <v>318</v>
      </c>
      <c r="C82" s="25"/>
      <c r="D82" s="25"/>
      <c r="E82" s="25"/>
      <c r="F82" s="25"/>
      <c r="G82" s="25"/>
      <c r="H82" s="232">
        <f>H84</f>
        <v>125000</v>
      </c>
      <c r="I82" s="232">
        <f t="shared" ref="I82:AF82" si="38">I84</f>
        <v>125000</v>
      </c>
      <c r="J82" s="232">
        <f t="shared" si="38"/>
        <v>0</v>
      </c>
      <c r="K82" s="232">
        <f t="shared" si="38"/>
        <v>0</v>
      </c>
      <c r="L82" s="232">
        <f t="shared" si="38"/>
        <v>0</v>
      </c>
      <c r="M82" s="232">
        <f t="shared" si="38"/>
        <v>22550</v>
      </c>
      <c r="N82" s="232">
        <f t="shared" si="38"/>
        <v>22550</v>
      </c>
      <c r="O82" s="232">
        <f t="shared" si="38"/>
        <v>0</v>
      </c>
      <c r="P82" s="232">
        <f t="shared" si="38"/>
        <v>0</v>
      </c>
      <c r="Q82" s="232">
        <f t="shared" si="38"/>
        <v>7469</v>
      </c>
      <c r="R82" s="232">
        <f t="shared" si="38"/>
        <v>7469</v>
      </c>
      <c r="S82" s="232">
        <f t="shared" si="38"/>
        <v>32550</v>
      </c>
      <c r="T82" s="232">
        <f t="shared" si="38"/>
        <v>32550</v>
      </c>
      <c r="U82" s="232">
        <f t="shared" si="38"/>
        <v>125000</v>
      </c>
      <c r="V82" s="232">
        <f t="shared" si="38"/>
        <v>82138</v>
      </c>
      <c r="W82" s="232">
        <f t="shared" si="38"/>
        <v>0</v>
      </c>
      <c r="X82" s="232">
        <f t="shared" si="38"/>
        <v>0</v>
      </c>
      <c r="Y82" s="232">
        <f t="shared" si="38"/>
        <v>32550</v>
      </c>
      <c r="Z82" s="232">
        <f t="shared" si="38"/>
        <v>32550</v>
      </c>
      <c r="AA82" s="232">
        <f t="shared" si="38"/>
        <v>25000</v>
      </c>
      <c r="AB82" s="232">
        <f t="shared" si="38"/>
        <v>25000</v>
      </c>
      <c r="AC82" s="232">
        <f t="shared" si="38"/>
        <v>0</v>
      </c>
      <c r="AD82" s="232">
        <f t="shared" si="38"/>
        <v>0</v>
      </c>
      <c r="AE82" s="232">
        <f t="shared" si="38"/>
        <v>10000</v>
      </c>
      <c r="AF82" s="232">
        <f t="shared" si="38"/>
        <v>10000</v>
      </c>
      <c r="AG82" s="216"/>
      <c r="AH82" s="216"/>
      <c r="AI82" s="216"/>
      <c r="AJ82" s="26"/>
      <c r="AK82" s="26"/>
      <c r="AL82" s="26"/>
      <c r="AO82" s="341">
        <v>4.4298554538165416</v>
      </c>
    </row>
    <row r="83" spans="1:41" s="27" customFormat="1" ht="43.5" customHeight="1">
      <c r="A83" s="23"/>
      <c r="B83" s="30" t="s">
        <v>43</v>
      </c>
      <c r="C83" s="25"/>
      <c r="D83" s="25"/>
      <c r="E83" s="25"/>
      <c r="F83" s="25"/>
      <c r="G83" s="2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6"/>
      <c r="AK83" s="26"/>
      <c r="AL83" s="26"/>
      <c r="AO83" s="341">
        <v>0</v>
      </c>
    </row>
    <row r="84" spans="1:41" s="249" customFormat="1" ht="78" customHeight="1">
      <c r="A84" s="220" t="s">
        <v>37</v>
      </c>
      <c r="B84" s="466" t="s">
        <v>337</v>
      </c>
      <c r="C84" s="247"/>
      <c r="D84" s="467" t="s">
        <v>575</v>
      </c>
      <c r="E84" s="467" t="s">
        <v>576</v>
      </c>
      <c r="F84" s="467" t="s">
        <v>577</v>
      </c>
      <c r="G84" s="467" t="s">
        <v>384</v>
      </c>
      <c r="H84" s="468">
        <v>125000</v>
      </c>
      <c r="I84" s="468">
        <v>125000</v>
      </c>
      <c r="J84" s="282"/>
      <c r="K84" s="282"/>
      <c r="L84" s="282"/>
      <c r="M84" s="282">
        <f>N84</f>
        <v>22550</v>
      </c>
      <c r="N84" s="282">
        <v>22550</v>
      </c>
      <c r="O84" s="282"/>
      <c r="P84" s="282"/>
      <c r="Q84" s="282">
        <f>R84</f>
        <v>7469</v>
      </c>
      <c r="R84" s="282">
        <v>7469</v>
      </c>
      <c r="S84" s="282">
        <f>T84</f>
        <v>32550</v>
      </c>
      <c r="T84" s="282">
        <f>10000+22550</f>
        <v>32550</v>
      </c>
      <c r="U84" s="282">
        <v>125000</v>
      </c>
      <c r="V84" s="282">
        <v>82138</v>
      </c>
      <c r="W84" s="282"/>
      <c r="X84" s="282"/>
      <c r="Y84" s="282">
        <f>Z84</f>
        <v>32550</v>
      </c>
      <c r="Z84" s="282">
        <v>32550</v>
      </c>
      <c r="AA84" s="282">
        <f>AB84</f>
        <v>25000</v>
      </c>
      <c r="AB84" s="282">
        <v>25000</v>
      </c>
      <c r="AC84" s="282"/>
      <c r="AD84" s="282"/>
      <c r="AE84" s="282">
        <f>AF84</f>
        <v>10000</v>
      </c>
      <c r="AF84" s="282">
        <v>10000</v>
      </c>
      <c r="AG84" s="282"/>
      <c r="AH84" s="282"/>
      <c r="AI84" s="282"/>
      <c r="AJ84" s="248"/>
      <c r="AK84" s="248"/>
      <c r="AL84" s="248"/>
      <c r="AO84" s="341">
        <v>4.4298554538165416</v>
      </c>
    </row>
    <row r="85" spans="1:41" s="27" customFormat="1" ht="58.5" hidden="1" customHeight="1">
      <c r="A85" s="23" t="s">
        <v>416</v>
      </c>
      <c r="B85" s="254" t="s">
        <v>385</v>
      </c>
      <c r="C85" s="25"/>
      <c r="D85" s="25"/>
      <c r="E85" s="25"/>
      <c r="F85" s="25"/>
      <c r="G85" s="25"/>
      <c r="H85" s="229">
        <f>H86+H87</f>
        <v>208338</v>
      </c>
      <c r="I85" s="229">
        <f t="shared" ref="I85:AD85" si="39">I86+I87</f>
        <v>208338</v>
      </c>
      <c r="J85" s="229">
        <f t="shared" si="39"/>
        <v>0</v>
      </c>
      <c r="K85" s="229">
        <f t="shared" si="39"/>
        <v>0</v>
      </c>
      <c r="L85" s="229">
        <f t="shared" si="39"/>
        <v>0</v>
      </c>
      <c r="M85" s="229">
        <f t="shared" si="39"/>
        <v>0</v>
      </c>
      <c r="N85" s="229">
        <f t="shared" si="39"/>
        <v>0</v>
      </c>
      <c r="O85" s="229">
        <f t="shared" si="39"/>
        <v>0</v>
      </c>
      <c r="P85" s="229">
        <f t="shared" si="39"/>
        <v>0</v>
      </c>
      <c r="Q85" s="229">
        <f t="shared" si="39"/>
        <v>0</v>
      </c>
      <c r="R85" s="229">
        <f t="shared" si="39"/>
        <v>0</v>
      </c>
      <c r="S85" s="229">
        <f t="shared" si="39"/>
        <v>0</v>
      </c>
      <c r="T85" s="229">
        <f t="shared" si="39"/>
        <v>0</v>
      </c>
      <c r="U85" s="229">
        <f t="shared" si="39"/>
        <v>110685</v>
      </c>
      <c r="V85" s="229">
        <f t="shared" si="39"/>
        <v>110685</v>
      </c>
      <c r="W85" s="229">
        <f t="shared" si="39"/>
        <v>110685</v>
      </c>
      <c r="X85" s="229">
        <f t="shared" si="39"/>
        <v>0</v>
      </c>
      <c r="Y85" s="229">
        <f t="shared" si="39"/>
        <v>0</v>
      </c>
      <c r="Z85" s="229">
        <f t="shared" si="39"/>
        <v>0</v>
      </c>
      <c r="AA85" s="229">
        <f t="shared" si="39"/>
        <v>59919</v>
      </c>
      <c r="AB85" s="229">
        <f t="shared" si="39"/>
        <v>59919</v>
      </c>
      <c r="AC85" s="229">
        <f t="shared" si="39"/>
        <v>59919</v>
      </c>
      <c r="AD85" s="229">
        <f t="shared" si="39"/>
        <v>0</v>
      </c>
      <c r="AE85" s="229"/>
      <c r="AF85" s="229"/>
      <c r="AG85" s="229"/>
      <c r="AH85" s="216"/>
      <c r="AI85" s="216"/>
      <c r="AJ85" s="26"/>
      <c r="AK85" s="26"/>
      <c r="AL85" s="26"/>
      <c r="AO85" s="341">
        <v>12.164161583407534</v>
      </c>
    </row>
    <row r="86" spans="1:41" s="27" customFormat="1" ht="77.45" hidden="1" customHeight="1">
      <c r="A86" s="220" t="s">
        <v>37</v>
      </c>
      <c r="B86" s="234" t="s">
        <v>386</v>
      </c>
      <c r="C86" s="25"/>
      <c r="D86" s="25"/>
      <c r="E86" s="25"/>
      <c r="F86" s="25"/>
      <c r="G86" s="255" t="s">
        <v>389</v>
      </c>
      <c r="H86" s="256">
        <v>179338</v>
      </c>
      <c r="I86" s="256">
        <v>179338</v>
      </c>
      <c r="J86" s="216"/>
      <c r="K86" s="216"/>
      <c r="L86" s="216"/>
      <c r="M86" s="216"/>
      <c r="N86" s="216"/>
      <c r="O86" s="216"/>
      <c r="P86" s="216"/>
      <c r="Q86" s="216"/>
      <c r="R86" s="216"/>
      <c r="S86" s="216"/>
      <c r="T86" s="216"/>
      <c r="U86" s="216">
        <f>V86</f>
        <v>105766</v>
      </c>
      <c r="V86" s="216">
        <v>105766</v>
      </c>
      <c r="W86" s="216">
        <f>V86</f>
        <v>105766</v>
      </c>
      <c r="X86" s="216"/>
      <c r="Y86" s="216"/>
      <c r="Z86" s="216"/>
      <c r="AA86" s="216">
        <f>AB86</f>
        <v>55000</v>
      </c>
      <c r="AB86" s="216">
        <f>AC86</f>
        <v>55000</v>
      </c>
      <c r="AC86" s="216">
        <v>55000</v>
      </c>
      <c r="AD86" s="216"/>
      <c r="AE86" s="216"/>
      <c r="AF86" s="216"/>
      <c r="AG86" s="216"/>
      <c r="AH86" s="216"/>
      <c r="AI86" s="216"/>
      <c r="AJ86" s="26"/>
      <c r="AK86" s="26"/>
      <c r="AL86" s="26"/>
      <c r="AO86" s="341">
        <v>11.074638634541355</v>
      </c>
    </row>
    <row r="87" spans="1:41" s="27" customFormat="1" ht="87" hidden="1" customHeight="1">
      <c r="A87" s="220" t="s">
        <v>39</v>
      </c>
      <c r="B87" s="234" t="s">
        <v>387</v>
      </c>
      <c r="C87" s="25"/>
      <c r="D87" s="25"/>
      <c r="E87" s="25"/>
      <c r="F87" s="25"/>
      <c r="G87" s="255" t="s">
        <v>390</v>
      </c>
      <c r="H87" s="256">
        <v>29000</v>
      </c>
      <c r="I87" s="256">
        <v>29000</v>
      </c>
      <c r="J87" s="216"/>
      <c r="K87" s="216"/>
      <c r="L87" s="216"/>
      <c r="M87" s="216"/>
      <c r="N87" s="216"/>
      <c r="O87" s="216"/>
      <c r="P87" s="216"/>
      <c r="Q87" s="216"/>
      <c r="R87" s="216"/>
      <c r="S87" s="216"/>
      <c r="T87" s="216"/>
      <c r="U87" s="216">
        <f>V87</f>
        <v>4919</v>
      </c>
      <c r="V87" s="216">
        <v>4919</v>
      </c>
      <c r="W87" s="216">
        <f>V87</f>
        <v>4919</v>
      </c>
      <c r="X87" s="216"/>
      <c r="Y87" s="216"/>
      <c r="Z87" s="216"/>
      <c r="AA87" s="216">
        <f>AB87</f>
        <v>4919</v>
      </c>
      <c r="AB87" s="216">
        <f>W87</f>
        <v>4919</v>
      </c>
      <c r="AC87" s="216">
        <f>AB87</f>
        <v>4919</v>
      </c>
      <c r="AD87" s="216"/>
      <c r="AE87" s="216"/>
      <c r="AF87" s="216"/>
      <c r="AG87" s="216"/>
      <c r="AH87" s="216"/>
      <c r="AI87" s="216"/>
      <c r="AJ87" s="26"/>
      <c r="AK87" s="26"/>
      <c r="AL87" s="26"/>
      <c r="AO87" s="341">
        <v>1.0895229488661786</v>
      </c>
    </row>
    <row r="88" spans="1:41" s="249" customFormat="1" ht="43.9" hidden="1" customHeight="1">
      <c r="A88" s="245" t="s">
        <v>82</v>
      </c>
      <c r="B88" s="257" t="s">
        <v>391</v>
      </c>
      <c r="C88" s="247"/>
      <c r="D88" s="247"/>
      <c r="E88" s="247"/>
      <c r="F88" s="247"/>
      <c r="G88" s="247"/>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48"/>
      <c r="AK88" s="248"/>
      <c r="AL88" s="248"/>
    </row>
    <row r="89" spans="1:41" s="27" customFormat="1" ht="70.900000000000006" hidden="1" customHeight="1">
      <c r="A89" s="23" t="s">
        <v>33</v>
      </c>
      <c r="B89" s="28" t="s">
        <v>316</v>
      </c>
      <c r="C89" s="25"/>
      <c r="D89" s="25"/>
      <c r="E89" s="25"/>
      <c r="F89" s="25"/>
      <c r="G89" s="25"/>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6"/>
      <c r="AK89" s="26"/>
      <c r="AL89" s="26"/>
    </row>
    <row r="90" spans="1:41" s="27" customFormat="1" ht="40.5" hidden="1" customHeight="1">
      <c r="A90" s="29" t="s">
        <v>35</v>
      </c>
      <c r="B90" s="30" t="s">
        <v>36</v>
      </c>
      <c r="C90" s="50"/>
      <c r="D90" s="25"/>
      <c r="E90" s="25"/>
      <c r="F90" s="25"/>
      <c r="G90" s="25"/>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6"/>
      <c r="AK90" s="26"/>
      <c r="AL90" s="26"/>
    </row>
    <row r="91" spans="1:41" s="27" customFormat="1" ht="40.5" hidden="1" customHeight="1">
      <c r="A91" s="31" t="s">
        <v>37</v>
      </c>
      <c r="B91" s="32" t="s">
        <v>38</v>
      </c>
      <c r="C91" s="35"/>
      <c r="D91" s="25"/>
      <c r="E91" s="25"/>
      <c r="F91" s="25"/>
      <c r="G91" s="2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6"/>
      <c r="AK91" s="26"/>
      <c r="AL91" s="26"/>
    </row>
    <row r="92" spans="1:41" s="27" customFormat="1" ht="40.5" hidden="1" customHeight="1">
      <c r="A92" s="31" t="s">
        <v>39</v>
      </c>
      <c r="B92" s="32" t="s">
        <v>38</v>
      </c>
      <c r="C92" s="35"/>
      <c r="D92" s="25"/>
      <c r="E92" s="25"/>
      <c r="F92" s="25"/>
      <c r="G92" s="25"/>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6"/>
      <c r="AK92" s="26"/>
      <c r="AL92" s="26"/>
    </row>
    <row r="93" spans="1:41" s="27" customFormat="1" ht="40.5" hidden="1" customHeight="1">
      <c r="A93" s="31" t="s">
        <v>40</v>
      </c>
      <c r="B93" s="33" t="s">
        <v>41</v>
      </c>
      <c r="C93" s="291"/>
      <c r="D93" s="25"/>
      <c r="E93" s="25"/>
      <c r="F93" s="25"/>
      <c r="G93" s="25"/>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6"/>
      <c r="AK93" s="26"/>
      <c r="AL93" s="26"/>
    </row>
    <row r="94" spans="1:41" s="27" customFormat="1" ht="40.5" hidden="1" customHeight="1">
      <c r="A94" s="29" t="s">
        <v>42</v>
      </c>
      <c r="B94" s="30" t="s">
        <v>43</v>
      </c>
      <c r="C94" s="50"/>
      <c r="D94" s="25"/>
      <c r="E94" s="25"/>
      <c r="F94" s="25"/>
      <c r="G94" s="25"/>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6"/>
      <c r="AK94" s="26"/>
      <c r="AL94" s="26"/>
    </row>
    <row r="95" spans="1:41" s="27" customFormat="1" ht="36.4" hidden="1" customHeight="1">
      <c r="A95" s="31" t="s">
        <v>37</v>
      </c>
      <c r="B95" s="32" t="s">
        <v>38</v>
      </c>
      <c r="C95" s="35"/>
      <c r="D95" s="25"/>
      <c r="E95" s="25"/>
      <c r="F95" s="25"/>
      <c r="G95" s="25"/>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6"/>
      <c r="AK95" s="26"/>
      <c r="AL95" s="26"/>
    </row>
    <row r="96" spans="1:41" s="27" customFormat="1" ht="29.65" hidden="1" customHeight="1">
      <c r="A96" s="31" t="s">
        <v>40</v>
      </c>
      <c r="B96" s="33" t="s">
        <v>41</v>
      </c>
      <c r="C96" s="291"/>
      <c r="D96" s="25"/>
      <c r="E96" s="25"/>
      <c r="F96" s="25"/>
      <c r="G96" s="25"/>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6"/>
      <c r="AK96" s="26"/>
      <c r="AL96" s="26"/>
    </row>
    <row r="97" spans="1:38" s="27" customFormat="1" ht="40.5" hidden="1" customHeight="1">
      <c r="A97" s="29" t="s">
        <v>44</v>
      </c>
      <c r="B97" s="30" t="s">
        <v>45</v>
      </c>
      <c r="C97" s="50"/>
      <c r="D97" s="25"/>
      <c r="E97" s="25"/>
      <c r="F97" s="25"/>
      <c r="G97" s="25"/>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6"/>
      <c r="AK97" s="26"/>
      <c r="AL97" s="26"/>
    </row>
    <row r="98" spans="1:38" s="27" customFormat="1" ht="40.5" hidden="1" customHeight="1">
      <c r="A98" s="31" t="s">
        <v>37</v>
      </c>
      <c r="B98" s="32" t="s">
        <v>38</v>
      </c>
      <c r="C98" s="35"/>
      <c r="D98" s="25"/>
      <c r="E98" s="25"/>
      <c r="F98" s="25"/>
      <c r="G98" s="25"/>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6"/>
      <c r="AK98" s="26"/>
      <c r="AL98" s="26"/>
    </row>
    <row r="99" spans="1:38" s="27" customFormat="1" ht="40.5" hidden="1" customHeight="1">
      <c r="A99" s="31" t="s">
        <v>40</v>
      </c>
      <c r="B99" s="33" t="s">
        <v>41</v>
      </c>
      <c r="C99" s="291"/>
      <c r="D99" s="25"/>
      <c r="E99" s="25"/>
      <c r="F99" s="25"/>
      <c r="G99" s="2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6"/>
      <c r="AK99" s="26"/>
      <c r="AL99" s="26"/>
    </row>
    <row r="100" spans="1:38" s="27" customFormat="1" ht="45.4" hidden="1" customHeight="1">
      <c r="A100" s="23" t="s">
        <v>46</v>
      </c>
      <c r="B100" s="28" t="s">
        <v>317</v>
      </c>
      <c r="C100" s="25"/>
      <c r="D100" s="25"/>
      <c r="E100" s="25"/>
      <c r="F100" s="25"/>
      <c r="G100" s="25"/>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6"/>
      <c r="AK100" s="26"/>
      <c r="AL100" s="26"/>
    </row>
    <row r="101" spans="1:38" s="27" customFormat="1" ht="40.5" hidden="1" customHeight="1">
      <c r="A101" s="29" t="s">
        <v>35</v>
      </c>
      <c r="B101" s="30" t="s">
        <v>36</v>
      </c>
      <c r="C101" s="50"/>
      <c r="D101" s="25"/>
      <c r="E101" s="25"/>
      <c r="F101" s="25"/>
      <c r="G101" s="25"/>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6"/>
      <c r="AK101" s="26"/>
      <c r="AL101" s="26"/>
    </row>
    <row r="102" spans="1:38" s="27" customFormat="1" ht="37.15" hidden="1" customHeight="1">
      <c r="A102" s="31" t="s">
        <v>37</v>
      </c>
      <c r="B102" s="32" t="s">
        <v>38</v>
      </c>
      <c r="C102" s="35"/>
      <c r="D102" s="25"/>
      <c r="E102" s="25"/>
      <c r="F102" s="25"/>
      <c r="G102" s="25"/>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6"/>
      <c r="AK102" s="26"/>
      <c r="AL102" s="26"/>
    </row>
    <row r="103" spans="1:38" s="27" customFormat="1" ht="31.5" hidden="1" customHeight="1">
      <c r="A103" s="31" t="s">
        <v>40</v>
      </c>
      <c r="B103" s="33" t="s">
        <v>41</v>
      </c>
      <c r="C103" s="291"/>
      <c r="D103" s="25"/>
      <c r="E103" s="25"/>
      <c r="F103" s="25"/>
      <c r="G103" s="25"/>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6"/>
      <c r="AK103" s="26"/>
      <c r="AL103" s="26"/>
    </row>
    <row r="104" spans="1:38" s="27" customFormat="1" ht="36.75" hidden="1" customHeight="1">
      <c r="A104" s="29" t="s">
        <v>42</v>
      </c>
      <c r="B104" s="30" t="s">
        <v>43</v>
      </c>
      <c r="C104" s="50"/>
      <c r="D104" s="25"/>
      <c r="E104" s="25"/>
      <c r="F104" s="25"/>
      <c r="G104" s="25"/>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6"/>
      <c r="AK104" s="26"/>
      <c r="AL104" s="26"/>
    </row>
    <row r="105" spans="1:38" s="27" customFormat="1" ht="36.75" hidden="1" customHeight="1">
      <c r="A105" s="31" t="s">
        <v>37</v>
      </c>
      <c r="B105" s="32" t="s">
        <v>38</v>
      </c>
      <c r="C105" s="35"/>
      <c r="D105" s="25"/>
      <c r="E105" s="25"/>
      <c r="F105" s="25"/>
      <c r="G105" s="25"/>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6"/>
      <c r="AK105" s="26"/>
      <c r="AL105" s="26"/>
    </row>
    <row r="106" spans="1:38" s="27" customFormat="1" ht="35.25" hidden="1" customHeight="1">
      <c r="A106" s="31" t="s">
        <v>40</v>
      </c>
      <c r="B106" s="33" t="s">
        <v>41</v>
      </c>
      <c r="C106" s="291"/>
      <c r="D106" s="25"/>
      <c r="E106" s="25"/>
      <c r="F106" s="25"/>
      <c r="G106" s="25"/>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6"/>
      <c r="AK106" s="26"/>
      <c r="AL106" s="26"/>
    </row>
    <row r="107" spans="1:38" s="27" customFormat="1" ht="40.5" hidden="1" customHeight="1">
      <c r="A107" s="29" t="s">
        <v>44</v>
      </c>
      <c r="B107" s="30" t="s">
        <v>45</v>
      </c>
      <c r="C107" s="50"/>
      <c r="D107" s="25"/>
      <c r="E107" s="25"/>
      <c r="F107" s="25"/>
      <c r="G107" s="25"/>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6"/>
      <c r="AK107" s="26"/>
      <c r="AL107" s="26"/>
    </row>
    <row r="108" spans="1:38" s="27" customFormat="1" ht="35.65" hidden="1" customHeight="1">
      <c r="A108" s="31" t="s">
        <v>37</v>
      </c>
      <c r="B108" s="32" t="s">
        <v>38</v>
      </c>
      <c r="C108" s="35"/>
      <c r="D108" s="25"/>
      <c r="E108" s="25"/>
      <c r="F108" s="25"/>
      <c r="G108" s="25"/>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6"/>
      <c r="AK108" s="26"/>
      <c r="AL108" s="26"/>
    </row>
    <row r="109" spans="1:38" s="27" customFormat="1" ht="35.25" hidden="1" customHeight="1">
      <c r="A109" s="31" t="s">
        <v>40</v>
      </c>
      <c r="B109" s="33" t="s">
        <v>41</v>
      </c>
      <c r="C109" s="291"/>
      <c r="D109" s="25"/>
      <c r="E109" s="25"/>
      <c r="F109" s="25"/>
      <c r="G109" s="25"/>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6"/>
      <c r="AK109" s="26"/>
      <c r="AL109" s="26"/>
    </row>
    <row r="110" spans="1:38" s="27" customFormat="1" ht="46.15" hidden="1" customHeight="1">
      <c r="A110" s="23" t="s">
        <v>287</v>
      </c>
      <c r="B110" s="28" t="s">
        <v>318</v>
      </c>
      <c r="C110" s="25"/>
      <c r="D110" s="25"/>
      <c r="E110" s="25"/>
      <c r="F110" s="25"/>
      <c r="G110" s="25"/>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6"/>
      <c r="AJ110" s="26"/>
      <c r="AK110" s="26"/>
      <c r="AL110" s="26"/>
    </row>
    <row r="111" spans="1:38" s="27" customFormat="1" ht="40.5" hidden="1" customHeight="1">
      <c r="A111" s="29" t="s">
        <v>35</v>
      </c>
      <c r="B111" s="30" t="s">
        <v>36</v>
      </c>
      <c r="C111" s="50"/>
      <c r="D111" s="25"/>
      <c r="E111" s="25"/>
      <c r="F111" s="25"/>
      <c r="G111" s="25"/>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6"/>
      <c r="AJ111" s="26"/>
      <c r="AK111" s="26"/>
      <c r="AL111" s="26"/>
    </row>
    <row r="112" spans="1:38" s="27" customFormat="1" ht="40.5" hidden="1" customHeight="1">
      <c r="A112" s="31" t="s">
        <v>37</v>
      </c>
      <c r="B112" s="32" t="s">
        <v>38</v>
      </c>
      <c r="C112" s="35"/>
      <c r="D112" s="25"/>
      <c r="E112" s="25"/>
      <c r="F112" s="25"/>
      <c r="G112" s="25"/>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6"/>
      <c r="AJ112" s="26"/>
      <c r="AK112" s="26"/>
      <c r="AL112" s="26"/>
    </row>
    <row r="113" spans="1:38" s="27" customFormat="1" ht="35.65" hidden="1" customHeight="1">
      <c r="A113" s="31" t="s">
        <v>40</v>
      </c>
      <c r="B113" s="33" t="s">
        <v>41</v>
      </c>
      <c r="C113" s="291"/>
      <c r="D113" s="25"/>
      <c r="E113" s="25"/>
      <c r="F113" s="25"/>
      <c r="G113" s="25"/>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6"/>
      <c r="AJ113" s="26"/>
      <c r="AK113" s="26"/>
      <c r="AL113" s="26"/>
    </row>
    <row r="114" spans="1:38" s="27" customFormat="1" ht="40.5" hidden="1" customHeight="1">
      <c r="A114" s="29" t="s">
        <v>42</v>
      </c>
      <c r="B114" s="30" t="s">
        <v>43</v>
      </c>
      <c r="C114" s="50"/>
      <c r="D114" s="25"/>
      <c r="E114" s="25"/>
      <c r="F114" s="25"/>
      <c r="G114" s="25"/>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6"/>
      <c r="AJ114" s="26"/>
      <c r="AK114" s="26"/>
      <c r="AL114" s="26"/>
    </row>
    <row r="115" spans="1:38" s="27" customFormat="1" ht="40.5" hidden="1" customHeight="1">
      <c r="A115" s="31" t="s">
        <v>37</v>
      </c>
      <c r="B115" s="32" t="s">
        <v>38</v>
      </c>
      <c r="C115" s="35"/>
      <c r="D115" s="25"/>
      <c r="E115" s="25"/>
      <c r="F115" s="25"/>
      <c r="G115" s="25"/>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6"/>
      <c r="AJ115" s="26"/>
      <c r="AK115" s="26"/>
      <c r="AL115" s="26"/>
    </row>
    <row r="116" spans="1:38" s="27" customFormat="1" ht="32.65" hidden="1" customHeight="1">
      <c r="A116" s="31" t="s">
        <v>40</v>
      </c>
      <c r="B116" s="33" t="s">
        <v>41</v>
      </c>
      <c r="C116" s="291"/>
      <c r="D116" s="25"/>
      <c r="E116" s="25"/>
      <c r="F116" s="25"/>
      <c r="G116" s="2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6"/>
      <c r="AJ116" s="26"/>
      <c r="AK116" s="26"/>
      <c r="AL116" s="26"/>
    </row>
    <row r="117" spans="1:38" s="27" customFormat="1" ht="40.5" hidden="1" customHeight="1">
      <c r="A117" s="29" t="s">
        <v>44</v>
      </c>
      <c r="B117" s="30" t="s">
        <v>45</v>
      </c>
      <c r="C117" s="50"/>
      <c r="D117" s="25"/>
      <c r="E117" s="25"/>
      <c r="F117" s="25"/>
      <c r="G117" s="25"/>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6"/>
      <c r="AJ117" s="26"/>
      <c r="AK117" s="26"/>
      <c r="AL117" s="26"/>
    </row>
    <row r="118" spans="1:38" s="27" customFormat="1" ht="36.4" hidden="1" customHeight="1">
      <c r="A118" s="31" t="s">
        <v>37</v>
      </c>
      <c r="B118" s="32" t="s">
        <v>38</v>
      </c>
      <c r="C118" s="35"/>
      <c r="D118" s="25"/>
      <c r="E118" s="25"/>
      <c r="F118" s="25"/>
      <c r="G118" s="25"/>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6"/>
      <c r="AJ118" s="26"/>
      <c r="AK118" s="26"/>
      <c r="AL118" s="26"/>
    </row>
    <row r="119" spans="1:38" s="27" customFormat="1" ht="34.15" hidden="1" customHeight="1">
      <c r="A119" s="31" t="s">
        <v>40</v>
      </c>
      <c r="B119" s="33" t="s">
        <v>41</v>
      </c>
      <c r="C119" s="291"/>
      <c r="D119" s="25"/>
      <c r="E119" s="25"/>
      <c r="F119" s="25"/>
      <c r="G119" s="25"/>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6"/>
      <c r="AJ119" s="26"/>
      <c r="AK119" s="26"/>
      <c r="AL119" s="26"/>
    </row>
    <row r="120" spans="1:38" s="27" customFormat="1" ht="47.25" hidden="1" customHeight="1">
      <c r="A120" s="23" t="s">
        <v>288</v>
      </c>
      <c r="B120" s="28" t="s">
        <v>319</v>
      </c>
      <c r="C120" s="25"/>
      <c r="D120" s="25"/>
      <c r="E120" s="25"/>
      <c r="F120" s="25"/>
      <c r="G120" s="25"/>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6"/>
      <c r="AJ120" s="26"/>
      <c r="AK120" s="26"/>
      <c r="AL120" s="26"/>
    </row>
    <row r="121" spans="1:38" s="27" customFormat="1" ht="40.5" hidden="1" customHeight="1">
      <c r="A121" s="29" t="s">
        <v>35</v>
      </c>
      <c r="B121" s="30" t="s">
        <v>36</v>
      </c>
      <c r="C121" s="50"/>
      <c r="D121" s="25"/>
      <c r="E121" s="25"/>
      <c r="F121" s="25"/>
      <c r="G121" s="25"/>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6"/>
      <c r="AJ121" s="26"/>
      <c r="AK121" s="26"/>
      <c r="AL121" s="26"/>
    </row>
    <row r="122" spans="1:38" s="27" customFormat="1" ht="40.5" hidden="1" customHeight="1">
      <c r="A122" s="31" t="s">
        <v>37</v>
      </c>
      <c r="B122" s="32" t="s">
        <v>38</v>
      </c>
      <c r="C122" s="35"/>
      <c r="D122" s="25"/>
      <c r="E122" s="25"/>
      <c r="F122" s="25"/>
      <c r="G122" s="25"/>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6"/>
      <c r="AJ122" s="26"/>
      <c r="AK122" s="26"/>
      <c r="AL122" s="26"/>
    </row>
    <row r="123" spans="1:38" s="27" customFormat="1" ht="37.5" hidden="1" customHeight="1">
      <c r="A123" s="31" t="s">
        <v>40</v>
      </c>
      <c r="B123" s="33" t="s">
        <v>41</v>
      </c>
      <c r="C123" s="291"/>
      <c r="D123" s="25"/>
      <c r="E123" s="25"/>
      <c r="F123" s="25"/>
      <c r="G123" s="25"/>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6"/>
      <c r="AJ123" s="26"/>
      <c r="AK123" s="26"/>
      <c r="AL123" s="26"/>
    </row>
    <row r="124" spans="1:38" s="27" customFormat="1" ht="40.5" hidden="1" customHeight="1">
      <c r="A124" s="29" t="s">
        <v>42</v>
      </c>
      <c r="B124" s="30" t="s">
        <v>43</v>
      </c>
      <c r="C124" s="50"/>
      <c r="D124" s="25"/>
      <c r="E124" s="25"/>
      <c r="F124" s="25"/>
      <c r="G124" s="25"/>
      <c r="H124" s="26"/>
      <c r="I124" s="26"/>
      <c r="J124" s="25"/>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row>
    <row r="125" spans="1:38" s="27" customFormat="1" ht="40.5" hidden="1" customHeight="1">
      <c r="A125" s="31" t="s">
        <v>37</v>
      </c>
      <c r="B125" s="32" t="s">
        <v>38</v>
      </c>
      <c r="C125" s="35"/>
      <c r="D125" s="25"/>
      <c r="E125" s="25"/>
      <c r="F125" s="25"/>
      <c r="G125" s="25"/>
      <c r="H125" s="26"/>
      <c r="I125" s="26"/>
      <c r="J125" s="25"/>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row>
    <row r="126" spans="1:38" s="27" customFormat="1" ht="30.75" hidden="1" customHeight="1">
      <c r="A126" s="31" t="s">
        <v>40</v>
      </c>
      <c r="B126" s="33" t="s">
        <v>41</v>
      </c>
      <c r="C126" s="291"/>
      <c r="D126" s="25"/>
      <c r="E126" s="25"/>
      <c r="F126" s="25"/>
      <c r="G126" s="25"/>
      <c r="H126" s="26"/>
      <c r="I126" s="26"/>
      <c r="J126" s="25"/>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row>
    <row r="127" spans="1:38" s="27" customFormat="1" ht="40.5" hidden="1" customHeight="1">
      <c r="A127" s="29" t="s">
        <v>44</v>
      </c>
      <c r="B127" s="30" t="s">
        <v>45</v>
      </c>
      <c r="C127" s="50"/>
      <c r="D127" s="25"/>
      <c r="E127" s="25"/>
      <c r="F127" s="25"/>
      <c r="G127" s="25"/>
      <c r="H127" s="26"/>
      <c r="I127" s="26"/>
      <c r="J127" s="25"/>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row>
    <row r="128" spans="1:38" s="27" customFormat="1" ht="35.65" hidden="1" customHeight="1">
      <c r="A128" s="31" t="s">
        <v>37</v>
      </c>
      <c r="B128" s="32" t="s">
        <v>38</v>
      </c>
      <c r="C128" s="35"/>
      <c r="D128" s="25"/>
      <c r="E128" s="25"/>
      <c r="F128" s="25"/>
      <c r="G128" s="25"/>
      <c r="H128" s="26"/>
      <c r="I128" s="26"/>
      <c r="J128" s="25"/>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row>
    <row r="129" spans="1:38" s="27" customFormat="1" ht="33.4" hidden="1" customHeight="1">
      <c r="A129" s="31" t="s">
        <v>40</v>
      </c>
      <c r="B129" s="33" t="s">
        <v>41</v>
      </c>
      <c r="C129" s="291"/>
      <c r="D129" s="25"/>
      <c r="E129" s="25"/>
      <c r="F129" s="25"/>
      <c r="G129" s="25"/>
      <c r="H129" s="26"/>
      <c r="I129" s="26"/>
      <c r="J129" s="25"/>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row>
    <row r="130" spans="1:38" s="27" customFormat="1" ht="38.25" hidden="1" customHeight="1">
      <c r="A130" s="23" t="s">
        <v>48</v>
      </c>
      <c r="B130" s="24" t="s">
        <v>286</v>
      </c>
      <c r="C130" s="25"/>
      <c r="D130" s="25"/>
      <c r="E130" s="25"/>
      <c r="F130" s="25"/>
      <c r="G130" s="25"/>
      <c r="H130" s="26"/>
      <c r="I130" s="26"/>
      <c r="J130" s="25"/>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row>
    <row r="131" spans="1:38" ht="42.75" hidden="1" customHeight="1">
      <c r="A131" s="34" t="s">
        <v>40</v>
      </c>
      <c r="B131" s="28" t="s">
        <v>289</v>
      </c>
      <c r="C131" s="25"/>
      <c r="D131" s="35"/>
      <c r="E131" s="35"/>
      <c r="F131" s="35"/>
      <c r="G131" s="35"/>
      <c r="H131" s="36"/>
      <c r="I131" s="36"/>
      <c r="J131" s="35"/>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row>
    <row r="132" spans="1:38">
      <c r="A132" s="34"/>
      <c r="B132" s="32"/>
      <c r="C132" s="35"/>
      <c r="D132" s="35"/>
      <c r="E132" s="35"/>
      <c r="F132" s="35"/>
      <c r="G132" s="35"/>
      <c r="H132" s="36"/>
      <c r="I132" s="36"/>
      <c r="J132" s="35"/>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row>
    <row r="133" spans="1:38" ht="0.75" customHeight="1">
      <c r="A133" s="37"/>
      <c r="B133" s="38"/>
      <c r="C133" s="39"/>
      <c r="D133" s="39"/>
      <c r="E133" s="39"/>
      <c r="F133" s="39"/>
      <c r="G133" s="39"/>
      <c r="H133" s="40"/>
      <c r="I133" s="40"/>
      <c r="J133" s="39"/>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row>
    <row r="134" spans="1:38" ht="0.75" customHeight="1">
      <c r="A134" s="37"/>
      <c r="B134" s="38"/>
      <c r="C134" s="39"/>
      <c r="D134" s="39"/>
      <c r="E134" s="39"/>
      <c r="F134" s="39"/>
      <c r="G134" s="39"/>
      <c r="H134" s="40"/>
      <c r="I134" s="40"/>
      <c r="J134" s="39"/>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row>
    <row r="135" spans="1:38" ht="0.6" customHeight="1">
      <c r="A135" s="37"/>
      <c r="B135" s="38"/>
      <c r="C135" s="39"/>
      <c r="D135" s="39"/>
      <c r="E135" s="39"/>
      <c r="F135" s="39"/>
      <c r="G135" s="39"/>
      <c r="H135" s="40"/>
      <c r="I135" s="40"/>
      <c r="J135" s="39"/>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row>
    <row r="136" spans="1:38" ht="0.6" customHeight="1">
      <c r="A136" s="37"/>
      <c r="B136" s="38"/>
      <c r="C136" s="39"/>
      <c r="D136" s="39"/>
      <c r="E136" s="39"/>
      <c r="F136" s="39"/>
      <c r="G136" s="39"/>
      <c r="H136" s="40"/>
      <c r="I136" s="40"/>
      <c r="J136" s="39"/>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row>
    <row r="137" spans="1:38" ht="0.6" customHeight="1">
      <c r="A137" s="37"/>
      <c r="B137" s="38"/>
      <c r="C137" s="39"/>
      <c r="D137" s="39"/>
      <c r="E137" s="39"/>
      <c r="F137" s="39"/>
      <c r="G137" s="39"/>
      <c r="H137" s="40"/>
      <c r="I137" s="40"/>
      <c r="J137" s="39"/>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row>
    <row r="138" spans="1:38" ht="0.75" customHeight="1">
      <c r="A138" s="37"/>
      <c r="B138" s="38"/>
      <c r="C138" s="39"/>
      <c r="D138" s="39"/>
      <c r="E138" s="39"/>
      <c r="F138" s="39"/>
      <c r="G138" s="39"/>
      <c r="H138" s="40"/>
      <c r="I138" s="40"/>
      <c r="J138" s="39"/>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row>
    <row r="139" spans="1:38" ht="0.6" customHeight="1">
      <c r="A139" s="37"/>
      <c r="B139" s="38"/>
      <c r="C139" s="39"/>
      <c r="D139" s="39"/>
      <c r="E139" s="39"/>
      <c r="F139" s="39"/>
      <c r="G139" s="39"/>
      <c r="H139" s="40"/>
      <c r="I139" s="40"/>
      <c r="J139" s="39"/>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row>
    <row r="140" spans="1:38" ht="0.75" customHeight="1">
      <c r="A140" s="37"/>
      <c r="B140" s="38"/>
      <c r="C140" s="39"/>
      <c r="D140" s="39"/>
      <c r="E140" s="39"/>
      <c r="F140" s="39"/>
      <c r="G140" s="39"/>
      <c r="H140" s="40"/>
      <c r="I140" s="40"/>
      <c r="J140" s="39"/>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row>
    <row r="141" spans="1:38" ht="0.75" customHeight="1">
      <c r="A141" s="37"/>
      <c r="B141" s="38"/>
      <c r="C141" s="39"/>
      <c r="D141" s="39"/>
      <c r="E141" s="39"/>
      <c r="F141" s="39"/>
      <c r="G141" s="39"/>
      <c r="H141" s="40"/>
      <c r="I141" s="40"/>
      <c r="J141" s="39"/>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row>
    <row r="142" spans="1:38" ht="0.75" customHeight="1">
      <c r="A142" s="37"/>
      <c r="B142" s="38"/>
      <c r="C142" s="39"/>
      <c r="D142" s="39"/>
      <c r="E142" s="39"/>
      <c r="F142" s="39"/>
      <c r="G142" s="39"/>
      <c r="H142" s="40"/>
      <c r="I142" s="40"/>
      <c r="J142" s="39"/>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row>
    <row r="143" spans="1:38" ht="0.75" customHeight="1">
      <c r="A143" s="37"/>
      <c r="B143" s="38"/>
      <c r="C143" s="39"/>
      <c r="D143" s="39"/>
      <c r="E143" s="39"/>
      <c r="F143" s="39"/>
      <c r="G143" s="39"/>
      <c r="H143" s="40"/>
      <c r="I143" s="40"/>
      <c r="J143" s="39"/>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row>
    <row r="144" spans="1:38" ht="19.899999999999999" customHeight="1">
      <c r="B144" s="209"/>
      <c r="C144" s="292"/>
      <c r="D144" s="42"/>
      <c r="E144" s="42"/>
      <c r="F144" s="42"/>
      <c r="G144" s="42"/>
      <c r="H144" s="42"/>
      <c r="I144" s="42"/>
      <c r="J144" s="42"/>
      <c r="K144" s="42"/>
      <c r="L144" s="42"/>
      <c r="M144" s="42"/>
      <c r="N144" s="42"/>
      <c r="O144" s="42"/>
      <c r="P144" s="42"/>
      <c r="Q144" s="42"/>
      <c r="R144" s="42"/>
      <c r="S144" s="42"/>
      <c r="T144" s="42"/>
      <c r="U144" s="203"/>
      <c r="V144" s="203"/>
      <c r="W144" s="203"/>
      <c r="X144" s="203"/>
      <c r="Y144" s="203"/>
      <c r="Z144" s="203"/>
      <c r="AA144" s="203"/>
      <c r="AB144" s="203"/>
      <c r="AC144" s="203"/>
      <c r="AD144" s="203"/>
      <c r="AE144" s="203"/>
      <c r="AF144" s="203"/>
      <c r="AG144" s="203"/>
      <c r="AH144" s="203"/>
      <c r="AI144" s="203"/>
      <c r="AJ144" s="203"/>
      <c r="AK144" s="203"/>
    </row>
    <row r="145" spans="1:38" hidden="1">
      <c r="A145" s="15"/>
      <c r="B145" s="44" t="s">
        <v>20</v>
      </c>
      <c r="C145" s="293"/>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spans="1:38" hidden="1">
      <c r="A146" s="15"/>
      <c r="B146" s="210" t="s">
        <v>290</v>
      </c>
      <c r="C146" s="293"/>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spans="1:38" ht="18.75" hidden="1" customHeight="1">
      <c r="A147" s="15"/>
      <c r="B147" s="211" t="s">
        <v>291</v>
      </c>
      <c r="C147" s="294"/>
      <c r="D147" s="211"/>
      <c r="E147" s="211"/>
      <c r="F147" s="211"/>
      <c r="G147" s="211"/>
      <c r="H147" s="211"/>
      <c r="I147" s="211"/>
      <c r="J147" s="211"/>
      <c r="K147" s="211"/>
      <c r="L147" s="211"/>
      <c r="M147" s="211"/>
      <c r="N147" s="211"/>
      <c r="O147" s="211"/>
      <c r="P147" s="211"/>
      <c r="Q147" s="211"/>
      <c r="R147" s="211"/>
      <c r="S147" s="211"/>
      <c r="T147" s="211"/>
      <c r="U147" s="211"/>
      <c r="V147" s="211"/>
      <c r="W147" s="15"/>
      <c r="X147" s="15"/>
      <c r="Y147" s="15"/>
      <c r="Z147" s="15"/>
      <c r="AA147" s="15"/>
      <c r="AB147" s="15"/>
      <c r="AC147" s="15"/>
      <c r="AD147" s="15"/>
      <c r="AE147" s="15"/>
      <c r="AF147" s="15"/>
      <c r="AG147" s="15"/>
      <c r="AH147" s="15"/>
      <c r="AI147" s="15"/>
      <c r="AJ147" s="15"/>
      <c r="AK147" s="15"/>
      <c r="AL147" s="15"/>
    </row>
    <row r="148" spans="1:38">
      <c r="A148" s="15"/>
      <c r="B148" s="15"/>
      <c r="C148" s="41"/>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spans="1:38">
      <c r="A149" s="15"/>
      <c r="B149" s="15"/>
      <c r="C149" s="41"/>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spans="1:38">
      <c r="A150" s="15"/>
      <c r="B150" s="15"/>
      <c r="C150" s="41"/>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c r="A151" s="15"/>
      <c r="B151" s="15"/>
      <c r="C151" s="41"/>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c r="A152" s="15"/>
      <c r="B152" s="15"/>
      <c r="C152" s="41"/>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c r="A153" s="15"/>
      <c r="B153" s="15"/>
      <c r="C153" s="41"/>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c r="A154" s="15"/>
      <c r="B154" s="15"/>
      <c r="C154" s="41"/>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c r="A155" s="15"/>
      <c r="B155" s="15"/>
      <c r="C155" s="4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c r="A156" s="15"/>
      <c r="B156" s="15"/>
      <c r="C156" s="41"/>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c r="A157" s="15"/>
      <c r="B157" s="15"/>
      <c r="C157" s="41"/>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c r="A158" s="15"/>
      <c r="B158" s="15"/>
      <c r="C158" s="41"/>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c r="A159" s="15"/>
      <c r="B159" s="15"/>
      <c r="C159" s="41"/>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c r="A160" s="15"/>
      <c r="B160" s="15"/>
      <c r="C160" s="41"/>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c r="A161" s="15"/>
      <c r="B161" s="15"/>
      <c r="C161" s="41"/>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c r="A162" s="15"/>
      <c r="B162" s="15"/>
      <c r="C162" s="41"/>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c r="A163" s="15"/>
      <c r="B163" s="15"/>
      <c r="C163" s="41"/>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c r="A164" s="15"/>
      <c r="B164" s="15"/>
      <c r="C164" s="41"/>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c r="A165" s="15"/>
      <c r="B165" s="15"/>
      <c r="C165" s="41"/>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c r="A166" s="15"/>
      <c r="B166" s="15"/>
      <c r="C166" s="41"/>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c r="A167" s="15"/>
      <c r="B167" s="15"/>
      <c r="C167" s="41"/>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c r="A168" s="15"/>
      <c r="B168" s="15"/>
      <c r="C168" s="41"/>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c r="A169" s="15"/>
      <c r="B169" s="15"/>
      <c r="C169" s="41"/>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c r="A170" s="15"/>
      <c r="B170" s="15"/>
      <c r="C170" s="41"/>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c r="A171" s="15"/>
      <c r="B171" s="15"/>
      <c r="C171" s="41"/>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c r="A172" s="15"/>
      <c r="B172" s="15"/>
      <c r="C172" s="41"/>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c r="A173" s="15"/>
      <c r="B173" s="15"/>
      <c r="C173" s="41"/>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spans="1:38">
      <c r="A174" s="15"/>
      <c r="B174" s="15"/>
      <c r="C174" s="41"/>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c r="A175" s="15"/>
      <c r="B175" s="15"/>
      <c r="C175" s="41"/>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c r="A176" s="15"/>
      <c r="B176" s="15"/>
      <c r="C176" s="41"/>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spans="1:38">
      <c r="A177" s="15"/>
      <c r="B177" s="15"/>
      <c r="C177" s="41"/>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c r="A178" s="15"/>
      <c r="B178" s="15"/>
      <c r="C178" s="41"/>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c r="A179" s="15"/>
      <c r="B179" s="15"/>
      <c r="C179" s="41"/>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c r="A180" s="15"/>
      <c r="B180" s="15"/>
      <c r="C180" s="41"/>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spans="1:38">
      <c r="A181" s="15"/>
      <c r="B181" s="15"/>
      <c r="C181" s="41"/>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1:38">
      <c r="A182" s="15"/>
      <c r="B182" s="15"/>
      <c r="C182" s="41"/>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spans="1:38">
      <c r="A183" s="15"/>
      <c r="B183" s="15"/>
      <c r="C183" s="41"/>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c r="A184" s="15"/>
      <c r="B184" s="15"/>
      <c r="C184" s="41"/>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spans="1:38">
      <c r="A185" s="15"/>
      <c r="B185" s="15"/>
      <c r="C185" s="41"/>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1:38">
      <c r="A186" s="15"/>
      <c r="B186" s="15"/>
      <c r="C186" s="41"/>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spans="1:38">
      <c r="A187" s="15"/>
      <c r="B187" s="15"/>
      <c r="C187" s="41"/>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spans="1:38">
      <c r="A188" s="15"/>
      <c r="B188" s="15"/>
      <c r="C188" s="41"/>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spans="1:38">
      <c r="A189" s="15"/>
      <c r="B189" s="15"/>
      <c r="C189" s="41"/>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spans="1:38">
      <c r="A190" s="15"/>
      <c r="B190" s="15"/>
      <c r="C190" s="41"/>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spans="1:38">
      <c r="A191" s="15"/>
      <c r="B191" s="15"/>
      <c r="C191" s="41"/>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spans="1:38">
      <c r="A192" s="15"/>
      <c r="B192" s="15"/>
      <c r="C192" s="41"/>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spans="1:38">
      <c r="A193" s="15"/>
      <c r="B193" s="15"/>
      <c r="C193" s="41"/>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spans="1:38">
      <c r="A194" s="15"/>
      <c r="B194" s="15"/>
      <c r="C194" s="41"/>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spans="1:38">
      <c r="A195" s="15"/>
      <c r="B195" s="15"/>
      <c r="C195" s="41"/>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spans="1:38">
      <c r="A196" s="15"/>
      <c r="B196" s="15"/>
      <c r="C196" s="41"/>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spans="1:38">
      <c r="A197" s="15"/>
      <c r="B197" s="15"/>
      <c r="C197" s="41"/>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spans="1:38">
      <c r="A198" s="15"/>
      <c r="B198" s="15"/>
      <c r="C198" s="41"/>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spans="1:38">
      <c r="A199" s="15"/>
      <c r="B199" s="15"/>
      <c r="C199" s="41"/>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spans="1:38">
      <c r="A200" s="15"/>
      <c r="B200" s="15"/>
      <c r="C200" s="41"/>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spans="1:38">
      <c r="A201" s="15"/>
      <c r="B201" s="15"/>
      <c r="C201" s="41"/>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spans="1:38">
      <c r="A202" s="15"/>
      <c r="B202" s="15"/>
      <c r="C202" s="41"/>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spans="1:38">
      <c r="A203" s="15"/>
      <c r="B203" s="15"/>
      <c r="C203" s="41"/>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spans="1:38">
      <c r="A204" s="15"/>
      <c r="B204" s="15"/>
      <c r="C204" s="41"/>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spans="1:38">
      <c r="A205" s="15"/>
      <c r="B205" s="15"/>
      <c r="C205" s="41"/>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spans="1:38">
      <c r="A206" s="15"/>
      <c r="B206" s="15"/>
      <c r="C206" s="41"/>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spans="1:38">
      <c r="A207" s="15"/>
      <c r="B207" s="15"/>
      <c r="C207" s="41"/>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spans="1:38">
      <c r="A208" s="15"/>
      <c r="B208" s="15"/>
      <c r="C208" s="41"/>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spans="1:38">
      <c r="A209" s="15"/>
      <c r="B209" s="15"/>
      <c r="C209" s="41"/>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spans="1:38">
      <c r="A210" s="15"/>
      <c r="B210" s="15"/>
      <c r="C210" s="41"/>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spans="1:38">
      <c r="A211" s="15"/>
      <c r="B211" s="15"/>
      <c r="C211" s="41"/>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spans="1:38">
      <c r="A212" s="15"/>
      <c r="B212" s="15"/>
      <c r="C212" s="41"/>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spans="1:38">
      <c r="A213" s="15"/>
      <c r="B213" s="15"/>
      <c r="C213" s="41"/>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spans="1:38">
      <c r="A214" s="15"/>
      <c r="B214" s="15"/>
      <c r="C214" s="41"/>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spans="1:38">
      <c r="A215" s="15"/>
      <c r="B215" s="15"/>
      <c r="C215" s="41"/>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spans="1:38">
      <c r="A216" s="15"/>
      <c r="B216" s="15"/>
      <c r="C216" s="41"/>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spans="1:38">
      <c r="A217" s="15"/>
      <c r="B217" s="15"/>
      <c r="C217" s="4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spans="1:38">
      <c r="A218" s="15"/>
      <c r="B218" s="15"/>
      <c r="C218" s="41"/>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spans="1:38">
      <c r="A219" s="15"/>
      <c r="B219" s="15"/>
      <c r="C219" s="41"/>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spans="1:38">
      <c r="A220" s="15"/>
      <c r="B220" s="15"/>
      <c r="C220" s="41"/>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spans="1:38">
      <c r="A221" s="15"/>
      <c r="B221" s="15"/>
      <c r="C221" s="41"/>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spans="1:38">
      <c r="A222" s="15"/>
      <c r="B222" s="15"/>
      <c r="C222" s="41"/>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spans="1:38">
      <c r="A223" s="15"/>
      <c r="B223" s="15"/>
      <c r="C223" s="41"/>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spans="1:38">
      <c r="A224" s="15"/>
      <c r="B224" s="15"/>
      <c r="C224" s="41"/>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spans="1:38">
      <c r="A225" s="15"/>
      <c r="B225" s="15"/>
      <c r="C225" s="41"/>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spans="1:38">
      <c r="A226" s="15"/>
      <c r="B226" s="15"/>
      <c r="C226" s="41"/>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c r="A227" s="15"/>
      <c r="B227" s="15"/>
      <c r="C227" s="41"/>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spans="1:38">
      <c r="A228" s="15"/>
      <c r="B228" s="15"/>
      <c r="C228" s="41"/>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spans="1:38">
      <c r="A229" s="15"/>
      <c r="B229" s="15"/>
      <c r="C229" s="41"/>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spans="1:38">
      <c r="A230" s="15"/>
      <c r="B230" s="15"/>
      <c r="C230" s="41"/>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spans="1:38">
      <c r="A231" s="15"/>
      <c r="B231" s="15"/>
      <c r="C231" s="41"/>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spans="1:38">
      <c r="A232" s="15"/>
      <c r="B232" s="15"/>
      <c r="C232" s="41"/>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spans="1:38">
      <c r="A233" s="15"/>
      <c r="B233" s="15"/>
      <c r="C233" s="41"/>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spans="1:38">
      <c r="A234" s="15"/>
      <c r="B234" s="15"/>
      <c r="C234" s="41"/>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spans="1:38">
      <c r="A235" s="15"/>
      <c r="B235" s="15"/>
      <c r="C235" s="41"/>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spans="1:38">
      <c r="A236" s="15"/>
      <c r="B236" s="15"/>
      <c r="C236" s="41"/>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spans="1:38">
      <c r="A237" s="15"/>
      <c r="B237" s="15"/>
      <c r="C237" s="41"/>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spans="1:38">
      <c r="A238" s="15"/>
      <c r="B238" s="15"/>
      <c r="C238" s="41"/>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spans="1:38">
      <c r="A239" s="15"/>
      <c r="B239" s="15"/>
      <c r="C239" s="41"/>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spans="1:38">
      <c r="A240" s="15"/>
      <c r="B240" s="15"/>
      <c r="C240" s="41"/>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spans="1:38">
      <c r="A241" s="15"/>
      <c r="B241" s="15"/>
      <c r="C241" s="41"/>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spans="1:38">
      <c r="A242" s="15"/>
      <c r="B242" s="15"/>
      <c r="C242" s="41"/>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spans="1:38">
      <c r="A243" s="15"/>
      <c r="B243" s="15"/>
      <c r="C243" s="41"/>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spans="1:38">
      <c r="A244" s="15"/>
      <c r="B244" s="15"/>
      <c r="C244" s="41"/>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spans="1:38">
      <c r="A245" s="15"/>
      <c r="B245" s="15"/>
      <c r="C245" s="41"/>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spans="1:38">
      <c r="A246" s="15"/>
      <c r="B246" s="15"/>
      <c r="C246" s="41"/>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spans="1:38">
      <c r="A247" s="15"/>
      <c r="B247" s="15"/>
      <c r="C247" s="41"/>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spans="1:38">
      <c r="A248" s="15"/>
      <c r="B248" s="15"/>
      <c r="C248" s="41"/>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spans="1:38">
      <c r="A249" s="15"/>
      <c r="B249" s="15"/>
      <c r="C249" s="41"/>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spans="1:38">
      <c r="A250" s="15"/>
      <c r="B250" s="15"/>
      <c r="C250" s="41"/>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spans="1:38">
      <c r="A251" s="15"/>
      <c r="B251" s="15"/>
      <c r="C251" s="41"/>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spans="1:38">
      <c r="A252" s="15"/>
      <c r="B252" s="15"/>
      <c r="C252" s="41"/>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spans="1:38">
      <c r="A253" s="15"/>
      <c r="B253" s="15"/>
      <c r="C253" s="41"/>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spans="1:38">
      <c r="A254" s="15"/>
      <c r="B254" s="15"/>
      <c r="C254" s="41"/>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spans="1:38">
      <c r="A255" s="15"/>
      <c r="B255" s="15"/>
      <c r="C255" s="41"/>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spans="1:38">
      <c r="A256" s="15"/>
      <c r="B256" s="15"/>
      <c r="C256" s="41"/>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spans="1:38">
      <c r="A257" s="15"/>
      <c r="B257" s="15"/>
      <c r="C257" s="41"/>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spans="1:38">
      <c r="A258" s="15"/>
      <c r="B258" s="15"/>
      <c r="C258" s="41"/>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spans="1:38">
      <c r="A259" s="15"/>
      <c r="B259" s="15"/>
      <c r="C259" s="41"/>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0" spans="1:38">
      <c r="A260" s="15"/>
      <c r="B260" s="15"/>
      <c r="C260" s="41"/>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row>
    <row r="261" spans="1:38">
      <c r="A261" s="15"/>
      <c r="B261" s="15"/>
      <c r="C261" s="41"/>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row>
    <row r="262" spans="1:38">
      <c r="A262" s="15"/>
      <c r="B262" s="15"/>
      <c r="C262" s="41"/>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row>
    <row r="263" spans="1:38">
      <c r="A263" s="15"/>
      <c r="B263" s="15"/>
      <c r="C263" s="41"/>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row>
    <row r="264" spans="1:38">
      <c r="A264" s="15"/>
      <c r="B264" s="15"/>
      <c r="C264" s="41"/>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row>
    <row r="265" spans="1:38">
      <c r="A265" s="15"/>
      <c r="B265" s="15"/>
      <c r="C265" s="41"/>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row>
    <row r="266" spans="1:38">
      <c r="A266" s="15"/>
      <c r="B266" s="15"/>
      <c r="C266" s="41"/>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spans="1:38">
      <c r="A267" s="15"/>
      <c r="B267" s="15"/>
      <c r="C267" s="41"/>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spans="1:38">
      <c r="A268" s="15"/>
      <c r="B268" s="15"/>
      <c r="C268" s="41"/>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spans="1:38">
      <c r="A269" s="15"/>
      <c r="B269" s="15"/>
      <c r="C269" s="41"/>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spans="1:38">
      <c r="A270" s="15"/>
      <c r="B270" s="15"/>
      <c r="C270" s="41"/>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spans="1:38">
      <c r="A271" s="15"/>
      <c r="B271" s="15"/>
      <c r="C271" s="41"/>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spans="1:38">
      <c r="A272" s="15"/>
      <c r="B272" s="15"/>
      <c r="C272" s="41"/>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spans="1:38">
      <c r="A273" s="15"/>
      <c r="B273" s="15"/>
      <c r="C273" s="41"/>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spans="1:38">
      <c r="A274" s="15"/>
      <c r="B274" s="15"/>
      <c r="C274" s="41"/>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spans="1:38">
      <c r="A275" s="15"/>
      <c r="B275" s="15"/>
      <c r="C275" s="41"/>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spans="1:38">
      <c r="A276" s="15"/>
      <c r="B276" s="15"/>
      <c r="C276" s="41"/>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spans="1:38">
      <c r="A277" s="15"/>
      <c r="B277" s="15"/>
      <c r="C277" s="41"/>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spans="1:38">
      <c r="A278" s="15"/>
      <c r="B278" s="15"/>
      <c r="C278" s="41"/>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spans="1:38">
      <c r="A279" s="15"/>
      <c r="B279" s="15"/>
      <c r="C279" s="41"/>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spans="1:38">
      <c r="A280" s="15"/>
      <c r="B280" s="15"/>
      <c r="C280" s="41"/>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spans="1:38">
      <c r="A281" s="15"/>
      <c r="B281" s="15"/>
      <c r="C281" s="41"/>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spans="1:38">
      <c r="A282" s="15"/>
      <c r="B282" s="15"/>
      <c r="C282" s="41"/>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spans="1:38">
      <c r="A283" s="15"/>
      <c r="B283" s="15"/>
      <c r="C283" s="41"/>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spans="1:38">
      <c r="A284" s="15"/>
      <c r="B284" s="15"/>
      <c r="C284" s="41"/>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spans="1:38">
      <c r="A285" s="15"/>
      <c r="B285" s="15"/>
      <c r="C285" s="41"/>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spans="1:38">
      <c r="A286" s="15"/>
      <c r="B286" s="15"/>
      <c r="C286" s="41"/>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spans="1:38">
      <c r="A287" s="15"/>
      <c r="B287" s="15"/>
      <c r="C287" s="41"/>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spans="1:38">
      <c r="A288" s="15"/>
      <c r="B288" s="15"/>
      <c r="C288" s="41"/>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spans="1:38">
      <c r="A289" s="15"/>
      <c r="B289" s="15"/>
      <c r="C289" s="41"/>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spans="1:38">
      <c r="A290" s="15"/>
      <c r="B290" s="15"/>
      <c r="C290" s="41"/>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spans="1:38">
      <c r="A291" s="15"/>
      <c r="B291" s="15"/>
      <c r="C291" s="41"/>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spans="1:38">
      <c r="A292" s="15"/>
      <c r="B292" s="15"/>
      <c r="C292" s="41"/>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spans="1:38">
      <c r="A293" s="15"/>
      <c r="B293" s="15"/>
      <c r="C293" s="41"/>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spans="1:38">
      <c r="A294" s="15"/>
      <c r="B294" s="15"/>
      <c r="C294" s="41"/>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spans="1:38">
      <c r="A295" s="15"/>
      <c r="B295" s="15"/>
      <c r="C295" s="41"/>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spans="1:38">
      <c r="A296" s="15"/>
      <c r="B296" s="15"/>
      <c r="C296" s="41"/>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spans="1:38">
      <c r="A297" s="15"/>
      <c r="B297" s="15"/>
      <c r="C297" s="41"/>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spans="1:38">
      <c r="A298" s="15"/>
      <c r="B298" s="15"/>
      <c r="C298" s="41"/>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spans="1:38">
      <c r="A299" s="15"/>
      <c r="B299" s="15"/>
      <c r="C299" s="41"/>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spans="1:38">
      <c r="A300" s="15"/>
      <c r="B300" s="15"/>
      <c r="C300" s="41"/>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spans="1:38">
      <c r="A301" s="15"/>
      <c r="B301" s="15"/>
      <c r="C301" s="41"/>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spans="1:38">
      <c r="A302" s="15"/>
      <c r="B302" s="15"/>
      <c r="C302" s="41"/>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spans="1:38">
      <c r="A303" s="15"/>
      <c r="B303" s="15"/>
      <c r="C303" s="41"/>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spans="1:38">
      <c r="A304" s="15"/>
      <c r="B304" s="15"/>
      <c r="C304" s="41"/>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spans="1:38">
      <c r="A305" s="15"/>
      <c r="B305" s="15"/>
      <c r="C305" s="41"/>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spans="1:38">
      <c r="A306" s="15"/>
      <c r="B306" s="15"/>
      <c r="C306" s="41"/>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spans="1:38">
      <c r="A307" s="15"/>
      <c r="B307" s="15"/>
      <c r="C307" s="41"/>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spans="1:38">
      <c r="A308" s="15"/>
      <c r="B308" s="15"/>
      <c r="C308" s="41"/>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spans="1:38">
      <c r="A309" s="15"/>
      <c r="B309" s="15"/>
      <c r="C309" s="41"/>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spans="1:38">
      <c r="A310" s="15"/>
      <c r="B310" s="15"/>
      <c r="C310" s="41"/>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spans="1:38">
      <c r="A311" s="15"/>
      <c r="B311" s="15"/>
      <c r="C311" s="41"/>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spans="1:38">
      <c r="A312" s="15"/>
      <c r="B312" s="15"/>
      <c r="C312" s="41"/>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spans="1:38">
      <c r="A313" s="15"/>
      <c r="B313" s="15"/>
      <c r="C313" s="41"/>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spans="1:38">
      <c r="A314" s="15"/>
      <c r="B314" s="15"/>
      <c r="C314" s="41"/>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spans="1:38">
      <c r="A315" s="15"/>
      <c r="B315" s="15"/>
      <c r="C315" s="41"/>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spans="1:38">
      <c r="A316" s="15"/>
      <c r="B316" s="15"/>
      <c r="C316" s="41"/>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spans="1:38">
      <c r="A317" s="15"/>
      <c r="B317" s="15"/>
      <c r="C317" s="41"/>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spans="1:38">
      <c r="A318" s="15"/>
      <c r="B318" s="15"/>
      <c r="C318" s="41"/>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spans="1:38">
      <c r="A319" s="15"/>
      <c r="B319" s="15"/>
      <c r="C319" s="41"/>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spans="1:38">
      <c r="A320" s="15"/>
      <c r="B320" s="15"/>
      <c r="C320" s="41"/>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spans="1:38">
      <c r="A321" s="15"/>
      <c r="B321" s="15"/>
      <c r="C321" s="41"/>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spans="1:38">
      <c r="A322" s="15"/>
      <c r="B322" s="15"/>
      <c r="C322" s="41"/>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spans="1:38">
      <c r="A323" s="15"/>
      <c r="B323" s="15"/>
      <c r="C323" s="41"/>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spans="1:38">
      <c r="A324" s="15"/>
      <c r="B324" s="15"/>
      <c r="C324" s="41"/>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spans="1:38">
      <c r="A325" s="15"/>
      <c r="B325" s="15"/>
      <c r="C325" s="41"/>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spans="1:38">
      <c r="A326" s="15"/>
      <c r="B326" s="15"/>
      <c r="C326" s="41"/>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spans="1:38">
      <c r="A327" s="15"/>
      <c r="B327" s="15"/>
      <c r="C327" s="41"/>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c r="A328" s="15"/>
      <c r="B328" s="15"/>
      <c r="C328" s="41"/>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spans="1:38">
      <c r="A329" s="15"/>
      <c r="B329" s="15"/>
      <c r="C329" s="41"/>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spans="1:38">
      <c r="A330" s="15"/>
      <c r="B330" s="15"/>
      <c r="C330" s="41"/>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spans="1:38">
      <c r="A331" s="15"/>
      <c r="B331" s="15"/>
      <c r="C331" s="41"/>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c r="A332" s="15"/>
      <c r="B332" s="15"/>
      <c r="C332" s="41"/>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c r="A333" s="15"/>
      <c r="B333" s="15"/>
      <c r="C333" s="41"/>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spans="1:38">
      <c r="A334" s="15"/>
      <c r="B334" s="15"/>
      <c r="C334" s="41"/>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spans="1:38">
      <c r="A335" s="15"/>
      <c r="B335" s="15"/>
      <c r="C335" s="41"/>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spans="1:38">
      <c r="A336" s="15"/>
      <c r="B336" s="15"/>
      <c r="C336" s="41"/>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spans="1:38">
      <c r="A337" s="15"/>
      <c r="B337" s="15"/>
      <c r="C337" s="41"/>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spans="1:38">
      <c r="A338" s="15"/>
      <c r="B338" s="15"/>
      <c r="C338" s="41"/>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spans="1:38">
      <c r="A339" s="15"/>
      <c r="B339" s="15"/>
      <c r="C339" s="41"/>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spans="1:38">
      <c r="A340" s="15"/>
      <c r="B340" s="15"/>
      <c r="C340" s="41"/>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spans="1:38">
      <c r="A341" s="15"/>
      <c r="B341" s="15"/>
      <c r="C341" s="41"/>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spans="1:38">
      <c r="A342" s="15"/>
      <c r="B342" s="15"/>
      <c r="C342" s="41"/>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spans="1:38">
      <c r="A343" s="15"/>
      <c r="B343" s="15"/>
      <c r="C343" s="41"/>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spans="1:38">
      <c r="A344" s="15"/>
      <c r="B344" s="15"/>
      <c r="C344" s="41"/>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spans="1:38">
      <c r="A345" s="15"/>
      <c r="B345" s="15"/>
      <c r="C345" s="41"/>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c r="A346" s="15"/>
      <c r="B346" s="15"/>
      <c r="C346" s="41"/>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spans="1:38">
      <c r="A347" s="15"/>
      <c r="B347" s="15"/>
      <c r="C347" s="41"/>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spans="1:38">
      <c r="A348" s="15"/>
      <c r="B348" s="15"/>
      <c r="C348" s="41"/>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c r="A349" s="15"/>
      <c r="B349" s="15"/>
      <c r="C349" s="41"/>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spans="1:38">
      <c r="A350" s="15"/>
      <c r="B350" s="15"/>
      <c r="C350" s="41"/>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spans="1:38">
      <c r="A351" s="15"/>
      <c r="B351" s="15"/>
      <c r="C351" s="41"/>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spans="1:38">
      <c r="A352" s="15"/>
      <c r="B352" s="15"/>
      <c r="C352" s="41"/>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spans="1:38">
      <c r="A353" s="15"/>
      <c r="B353" s="15"/>
      <c r="C353" s="41"/>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spans="1:38">
      <c r="A354" s="15"/>
      <c r="B354" s="15"/>
      <c r="C354" s="41"/>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spans="1:38">
      <c r="A355" s="15"/>
      <c r="B355" s="15"/>
      <c r="C355" s="41"/>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spans="1:38">
      <c r="A356" s="15"/>
      <c r="B356" s="15"/>
      <c r="C356" s="41"/>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spans="1:38">
      <c r="A357" s="15"/>
      <c r="B357" s="15"/>
      <c r="C357" s="41"/>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spans="1:38">
      <c r="A358" s="15"/>
      <c r="B358" s="15"/>
      <c r="C358" s="41"/>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row r="359" spans="1:38">
      <c r="A359" s="15"/>
      <c r="B359" s="15"/>
      <c r="C359" s="41"/>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row>
    <row r="360" spans="1:38">
      <c r="A360" s="15"/>
      <c r="B360" s="15"/>
      <c r="C360" s="41"/>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row>
    <row r="361" spans="1:38">
      <c r="A361" s="15"/>
      <c r="B361" s="15"/>
      <c r="C361" s="41"/>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row>
    <row r="362" spans="1:38">
      <c r="A362" s="15"/>
      <c r="B362" s="15"/>
      <c r="C362" s="41"/>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row>
    <row r="363" spans="1:38">
      <c r="A363" s="15"/>
      <c r="B363" s="15"/>
      <c r="C363" s="41"/>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row>
    <row r="364" spans="1:38">
      <c r="A364" s="15"/>
      <c r="B364" s="15"/>
      <c r="C364" s="41"/>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row>
    <row r="365" spans="1:38">
      <c r="A365" s="15"/>
      <c r="B365" s="15"/>
      <c r="C365" s="41"/>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row>
    <row r="366" spans="1:38">
      <c r="A366" s="15"/>
      <c r="B366" s="15"/>
      <c r="C366" s="41"/>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row>
    <row r="367" spans="1:38">
      <c r="A367" s="15"/>
      <c r="B367" s="15"/>
      <c r="C367" s="41"/>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row>
    <row r="368" spans="1:38">
      <c r="A368" s="15"/>
      <c r="B368" s="15"/>
      <c r="C368" s="41"/>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row>
    <row r="369" spans="1:38">
      <c r="A369" s="15"/>
      <c r="B369" s="15"/>
      <c r="C369" s="41"/>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row>
    <row r="370" spans="1:38">
      <c r="A370" s="15"/>
      <c r="B370" s="15"/>
      <c r="C370" s="41"/>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row>
    <row r="371" spans="1:38">
      <c r="A371" s="15"/>
      <c r="B371" s="15"/>
      <c r="C371" s="41"/>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row>
    <row r="372" spans="1:38">
      <c r="A372" s="15"/>
      <c r="B372" s="15"/>
      <c r="C372" s="41"/>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row>
    <row r="373" spans="1:38">
      <c r="A373" s="15"/>
      <c r="B373" s="15"/>
      <c r="C373" s="41"/>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row>
    <row r="374" spans="1:38">
      <c r="A374" s="15"/>
      <c r="B374" s="15"/>
      <c r="C374" s="41"/>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row>
    <row r="375" spans="1:38">
      <c r="A375" s="15"/>
      <c r="B375" s="15"/>
      <c r="C375" s="41"/>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row>
    <row r="376" spans="1:38">
      <c r="A376" s="15"/>
      <c r="B376" s="15"/>
      <c r="C376" s="41"/>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row>
    <row r="377" spans="1:38">
      <c r="A377" s="15"/>
      <c r="B377" s="15"/>
      <c r="C377" s="41"/>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row>
    <row r="378" spans="1:38">
      <c r="A378" s="15"/>
      <c r="B378" s="15"/>
      <c r="C378" s="41"/>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row>
    <row r="379" spans="1:38">
      <c r="A379" s="15"/>
      <c r="B379" s="15"/>
      <c r="C379" s="41"/>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row>
    <row r="380" spans="1:38">
      <c r="A380" s="15"/>
      <c r="B380" s="15"/>
      <c r="C380" s="41"/>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row>
    <row r="381" spans="1:38">
      <c r="A381" s="15"/>
      <c r="B381" s="15"/>
      <c r="C381" s="41"/>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row>
    <row r="382" spans="1:38">
      <c r="A382" s="15"/>
      <c r="B382" s="15"/>
      <c r="C382" s="41"/>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row>
    <row r="383" spans="1:38">
      <c r="A383" s="15"/>
      <c r="B383" s="15"/>
      <c r="C383" s="41"/>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row>
    <row r="384" spans="1:38">
      <c r="A384" s="15"/>
      <c r="B384" s="15"/>
      <c r="C384" s="41"/>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row>
    <row r="385" spans="1:38">
      <c r="A385" s="15"/>
      <c r="B385" s="15"/>
      <c r="C385" s="41"/>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row>
    <row r="386" spans="1:38">
      <c r="A386" s="15"/>
      <c r="B386" s="15"/>
      <c r="C386" s="41"/>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row>
    <row r="387" spans="1:38">
      <c r="A387" s="15"/>
      <c r="B387" s="15"/>
      <c r="C387" s="41"/>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row>
    <row r="388" spans="1:38">
      <c r="A388" s="15"/>
      <c r="B388" s="15"/>
      <c r="C388" s="41"/>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row>
    <row r="389" spans="1:38">
      <c r="A389" s="15"/>
      <c r="B389" s="15"/>
      <c r="C389" s="41"/>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row>
    <row r="390" spans="1:38">
      <c r="A390" s="15"/>
      <c r="B390" s="15"/>
      <c r="C390" s="41"/>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row>
    <row r="391" spans="1:38">
      <c r="A391" s="15"/>
      <c r="B391" s="15"/>
      <c r="C391" s="41"/>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row>
    <row r="392" spans="1:38">
      <c r="A392" s="15"/>
      <c r="B392" s="15"/>
      <c r="C392" s="41"/>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row>
    <row r="393" spans="1:38">
      <c r="A393" s="15"/>
      <c r="B393" s="15"/>
      <c r="C393" s="41"/>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row>
    <row r="394" spans="1:38">
      <c r="A394" s="15"/>
      <c r="B394" s="15"/>
      <c r="C394" s="41"/>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row>
    <row r="395" spans="1:38">
      <c r="A395" s="15"/>
      <c r="B395" s="15"/>
      <c r="C395" s="41"/>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row>
    <row r="396" spans="1:38">
      <c r="A396" s="15"/>
      <c r="B396" s="15"/>
      <c r="C396" s="41"/>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row>
    <row r="397" spans="1:38">
      <c r="A397" s="15"/>
      <c r="B397" s="15"/>
      <c r="C397" s="41"/>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row>
    <row r="398" spans="1:38">
      <c r="A398" s="15"/>
      <c r="B398" s="15"/>
      <c r="C398" s="41"/>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row>
    <row r="399" spans="1:38">
      <c r="A399" s="15"/>
      <c r="B399" s="15"/>
      <c r="C399" s="41"/>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row>
    <row r="400" spans="1:38">
      <c r="A400" s="15"/>
      <c r="B400" s="15"/>
      <c r="C400" s="41"/>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row>
    <row r="401" spans="1:38">
      <c r="A401" s="15"/>
      <c r="B401" s="15"/>
      <c r="C401" s="41"/>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row>
    <row r="402" spans="1:38">
      <c r="A402" s="15"/>
      <c r="B402" s="15"/>
      <c r="C402" s="41"/>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row>
    <row r="403" spans="1:38">
      <c r="A403" s="15"/>
      <c r="B403" s="15"/>
      <c r="C403" s="41"/>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row>
    <row r="404" spans="1:38">
      <c r="A404" s="15"/>
      <c r="B404" s="15"/>
      <c r="C404" s="41"/>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row>
    <row r="405" spans="1:38">
      <c r="A405" s="15"/>
      <c r="B405" s="15"/>
      <c r="C405" s="41"/>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row>
    <row r="406" spans="1:38">
      <c r="A406" s="15"/>
      <c r="B406" s="15"/>
      <c r="C406" s="41"/>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row>
    <row r="407" spans="1:38">
      <c r="A407" s="15"/>
      <c r="B407" s="15"/>
      <c r="C407" s="41"/>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row>
    <row r="408" spans="1:38">
      <c r="A408" s="15"/>
      <c r="B408" s="15"/>
      <c r="C408" s="41"/>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row>
    <row r="409" spans="1:38">
      <c r="A409" s="15"/>
      <c r="B409" s="15"/>
      <c r="C409" s="41"/>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row>
    <row r="410" spans="1:38">
      <c r="A410" s="15"/>
      <c r="B410" s="15"/>
      <c r="C410" s="41"/>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row>
    <row r="411" spans="1:38">
      <c r="A411" s="15"/>
      <c r="B411" s="15"/>
      <c r="C411" s="41"/>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row>
    <row r="412" spans="1:38">
      <c r="A412" s="15"/>
      <c r="B412" s="15"/>
      <c r="C412" s="41"/>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row>
    <row r="413" spans="1:38">
      <c r="A413" s="15"/>
      <c r="B413" s="15"/>
      <c r="C413" s="41"/>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row>
    <row r="414" spans="1:38">
      <c r="A414" s="15"/>
      <c r="B414" s="15"/>
      <c r="C414" s="41"/>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row>
    <row r="415" spans="1:38">
      <c r="A415" s="15"/>
      <c r="B415" s="15"/>
      <c r="C415" s="41"/>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row>
    <row r="416" spans="1:38">
      <c r="A416" s="15"/>
      <c r="B416" s="15"/>
      <c r="C416" s="41"/>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row>
    <row r="417" spans="1:38">
      <c r="A417" s="15"/>
      <c r="B417" s="15"/>
      <c r="C417" s="41"/>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row>
    <row r="418" spans="1:38">
      <c r="A418" s="15"/>
      <c r="B418" s="15"/>
      <c r="C418" s="41"/>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row>
    <row r="419" spans="1:38">
      <c r="A419" s="15"/>
      <c r="B419" s="15"/>
      <c r="C419" s="41"/>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row>
    <row r="420" spans="1:38">
      <c r="A420" s="15"/>
      <c r="B420" s="15"/>
      <c r="C420" s="41"/>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row>
    <row r="421" spans="1:38">
      <c r="A421" s="15"/>
      <c r="B421" s="15"/>
      <c r="C421" s="41"/>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row>
    <row r="422" spans="1:38">
      <c r="A422" s="15"/>
      <c r="B422" s="15"/>
      <c r="C422" s="41"/>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row>
    <row r="423" spans="1:38">
      <c r="A423" s="15"/>
      <c r="B423" s="15"/>
      <c r="C423" s="41"/>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row>
    <row r="424" spans="1:38">
      <c r="A424" s="15"/>
      <c r="B424" s="15"/>
      <c r="C424" s="41"/>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row>
    <row r="425" spans="1:38">
      <c r="A425" s="15"/>
      <c r="B425" s="15"/>
      <c r="C425" s="41"/>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row>
    <row r="426" spans="1:38">
      <c r="A426" s="15"/>
      <c r="B426" s="15"/>
      <c r="C426" s="41"/>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row>
    <row r="427" spans="1:38">
      <c r="A427" s="15"/>
      <c r="B427" s="15"/>
      <c r="C427" s="41"/>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row>
    <row r="428" spans="1:38">
      <c r="A428" s="15"/>
      <c r="B428" s="15"/>
      <c r="C428" s="41"/>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row>
    <row r="429" spans="1:38">
      <c r="A429" s="15"/>
      <c r="B429" s="15"/>
      <c r="C429" s="41"/>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row>
    <row r="430" spans="1:38">
      <c r="A430" s="15"/>
      <c r="B430" s="15"/>
      <c r="C430" s="41"/>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row>
    <row r="431" spans="1:38">
      <c r="A431" s="15"/>
      <c r="B431" s="15"/>
      <c r="C431" s="41"/>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row>
    <row r="432" spans="1:38">
      <c r="A432" s="15"/>
      <c r="B432" s="15"/>
      <c r="C432" s="41"/>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row>
    <row r="433" spans="1:38">
      <c r="A433" s="15"/>
      <c r="B433" s="15"/>
      <c r="C433" s="41"/>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row>
  </sheetData>
  <mergeCells count="58">
    <mergeCell ref="A1:AL1"/>
    <mergeCell ref="A3:AL3"/>
    <mergeCell ref="A5:AL5"/>
    <mergeCell ref="A2:AI2"/>
    <mergeCell ref="A6:A10"/>
    <mergeCell ref="B6:B10"/>
    <mergeCell ref="C6:C10"/>
    <mergeCell ref="D6:D10"/>
    <mergeCell ref="E6:E10"/>
    <mergeCell ref="Q7:R8"/>
    <mergeCell ref="AE8:AE10"/>
    <mergeCell ref="AF8:AH8"/>
    <mergeCell ref="H8:H10"/>
    <mergeCell ref="I8:I10"/>
    <mergeCell ref="U8:U10"/>
    <mergeCell ref="V8:X8"/>
    <mergeCell ref="O9:O10"/>
    <mergeCell ref="P9:P10"/>
    <mergeCell ref="AO8:AO10"/>
    <mergeCell ref="AA8:AA10"/>
    <mergeCell ref="AB8:AD8"/>
    <mergeCell ref="Q9:Q10"/>
    <mergeCell ref="R9:R10"/>
    <mergeCell ref="S9:S10"/>
    <mergeCell ref="T9:T10"/>
    <mergeCell ref="V9:V10"/>
    <mergeCell ref="AQ9:AR9"/>
    <mergeCell ref="F6:F10"/>
    <mergeCell ref="G6:I6"/>
    <mergeCell ref="J6:L6"/>
    <mergeCell ref="M6:R6"/>
    <mergeCell ref="S6:T8"/>
    <mergeCell ref="G7:G10"/>
    <mergeCell ref="H7:I7"/>
    <mergeCell ref="J7:J10"/>
    <mergeCell ref="K7:L7"/>
    <mergeCell ref="M7:N8"/>
    <mergeCell ref="K8:K10"/>
    <mergeCell ref="L8:L10"/>
    <mergeCell ref="M9:M10"/>
    <mergeCell ref="W9:X9"/>
    <mergeCell ref="N9:N10"/>
    <mergeCell ref="A4:AI4"/>
    <mergeCell ref="U6:X7"/>
    <mergeCell ref="O7:P8"/>
    <mergeCell ref="AP8:AR8"/>
    <mergeCell ref="AB9:AB10"/>
    <mergeCell ref="AC9:AD9"/>
    <mergeCell ref="Y6:Z7"/>
    <mergeCell ref="AA6:AD7"/>
    <mergeCell ref="AE6:AH7"/>
    <mergeCell ref="AI6:AI10"/>
    <mergeCell ref="AO6:AR7"/>
    <mergeCell ref="AF9:AF10"/>
    <mergeCell ref="AG9:AH9"/>
    <mergeCell ref="Y8:Y10"/>
    <mergeCell ref="Z8:Z10"/>
    <mergeCell ref="AP9:AP10"/>
  </mergeCells>
  <printOptions horizontalCentered="1"/>
  <pageMargins left="0.51" right="0.25" top="0.42" bottom="0.24" header="0.18" footer="0.38"/>
  <pageSetup paperSize="8" scale="64" fitToHeight="0" orientation="landscape" useFirstPageNumber="1" r:id="rId1"/>
  <headerFooter>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456"/>
  <sheetViews>
    <sheetView view="pageBreakPreview" zoomScale="65" zoomScaleNormal="70" zoomScaleSheetLayoutView="65" workbookViewId="0">
      <selection activeCell="AE8" sqref="AE8:AE10"/>
    </sheetView>
  </sheetViews>
  <sheetFormatPr defaultRowHeight="18.75"/>
  <cols>
    <col min="1" max="1" width="6.875" style="375" customWidth="1"/>
    <col min="2" max="2" width="37.75" style="368" customWidth="1"/>
    <col min="3" max="3" width="4.25" style="368" hidden="1" customWidth="1"/>
    <col min="4" max="4" width="8.375" style="379" hidden="1" customWidth="1"/>
    <col min="5" max="5" width="8.125" style="379" hidden="1" customWidth="1"/>
    <col min="6" max="6" width="7" style="379" hidden="1" customWidth="1"/>
    <col min="7" max="7" width="18.25" style="379" customWidth="1"/>
    <col min="8" max="9" width="14.625" style="323" customWidth="1"/>
    <col min="10" max="10" width="11" style="379" hidden="1" customWidth="1"/>
    <col min="11" max="13" width="11" style="323" hidden="1" customWidth="1"/>
    <col min="14" max="14" width="11.25" style="323" hidden="1" customWidth="1"/>
    <col min="15" max="15" width="11" style="323" hidden="1" customWidth="1"/>
    <col min="16" max="16" width="1.25" style="323" hidden="1" customWidth="1"/>
    <col min="17" max="17" width="13.625" style="323" customWidth="1"/>
    <col min="18" max="18" width="14.625" style="323" customWidth="1"/>
    <col min="19" max="19" width="11" style="323" hidden="1" customWidth="1"/>
    <col min="20" max="20" width="10.375" style="323" hidden="1" customWidth="1"/>
    <col min="21" max="21" width="16.875" style="323" customWidth="1"/>
    <col min="22" max="22" width="18.625" style="323" customWidth="1"/>
    <col min="23" max="23" width="10.75" style="323" customWidth="1"/>
    <col min="24" max="24" width="9.625" style="323" customWidth="1"/>
    <col min="25" max="26" width="11.25" style="323" hidden="1" customWidth="1"/>
    <col min="27" max="27" width="11" style="323" hidden="1" customWidth="1"/>
    <col min="28" max="28" width="11" style="321" hidden="1" customWidth="1"/>
    <col min="29" max="29" width="10" style="322" hidden="1" customWidth="1"/>
    <col min="30" max="30" width="9.875" style="323" hidden="1" customWidth="1"/>
    <col min="31" max="32" width="15.125" style="323" customWidth="1"/>
    <col min="33" max="33" width="13.125" style="323" customWidth="1"/>
    <col min="34" max="34" width="11.375" style="323" customWidth="1"/>
    <col min="35" max="35" width="12.75" style="323" customWidth="1"/>
    <col min="36" max="36" width="0" style="367" hidden="1" customWidth="1"/>
    <col min="37" max="37" width="0" style="319" hidden="1" customWidth="1"/>
    <col min="38" max="38" width="10" style="319" customWidth="1"/>
    <col min="39" max="40" width="8.625" style="319"/>
    <col min="41" max="41" width="10.25" style="319" customWidth="1"/>
    <col min="42" max="43" width="8.625" style="319"/>
    <col min="44" max="44" width="10.75" style="319" bestFit="1" customWidth="1"/>
    <col min="45" max="45" width="11.125" style="319" customWidth="1"/>
    <col min="46" max="265" width="8.625" style="319"/>
    <col min="266" max="266" width="5.125" style="319" customWidth="1"/>
    <col min="267" max="267" width="32.25" style="319" customWidth="1"/>
    <col min="268" max="270" width="10.25" style="319" customWidth="1"/>
    <col min="271" max="272" width="12.25" style="319" customWidth="1"/>
    <col min="273" max="273" width="11.25" style="319" customWidth="1"/>
    <col min="274" max="274" width="12.25" style="319" customWidth="1"/>
    <col min="275" max="275" width="11.25" style="319" customWidth="1"/>
    <col min="276" max="276" width="12.25" style="319" customWidth="1"/>
    <col min="277" max="277" width="11.25" style="319" customWidth="1"/>
    <col min="278" max="278" width="12.25" style="319" customWidth="1"/>
    <col min="279" max="279" width="11.25" style="319" customWidth="1"/>
    <col min="280" max="280" width="12.25" style="319" customWidth="1"/>
    <col min="281" max="281" width="11.25" style="319" customWidth="1"/>
    <col min="282" max="282" width="14.125" style="319" customWidth="1"/>
    <col min="283" max="283" width="10.25" style="319" customWidth="1"/>
    <col min="284" max="284" width="17.125" style="319" customWidth="1"/>
    <col min="285" max="285" width="12" style="319" customWidth="1"/>
    <col min="286" max="286" width="14.125" style="319" customWidth="1"/>
    <col min="287" max="287" width="10.25" style="319" customWidth="1"/>
    <col min="288" max="288" width="17.125" style="319" customWidth="1"/>
    <col min="289" max="289" width="12" style="319" customWidth="1"/>
    <col min="290" max="290" width="10.75" style="319" customWidth="1"/>
    <col min="291" max="293" width="0" style="319" hidden="1" customWidth="1"/>
    <col min="294" max="521" width="8.625" style="319"/>
    <col min="522" max="522" width="5.125" style="319" customWidth="1"/>
    <col min="523" max="523" width="32.25" style="319" customWidth="1"/>
    <col min="524" max="526" width="10.25" style="319" customWidth="1"/>
    <col min="527" max="528" width="12.25" style="319" customWidth="1"/>
    <col min="529" max="529" width="11.25" style="319" customWidth="1"/>
    <col min="530" max="530" width="12.25" style="319" customWidth="1"/>
    <col min="531" max="531" width="11.25" style="319" customWidth="1"/>
    <col min="532" max="532" width="12.25" style="319" customWidth="1"/>
    <col min="533" max="533" width="11.25" style="319" customWidth="1"/>
    <col min="534" max="534" width="12.25" style="319" customWidth="1"/>
    <col min="535" max="535" width="11.25" style="319" customWidth="1"/>
    <col min="536" max="536" width="12.25" style="319" customWidth="1"/>
    <col min="537" max="537" width="11.25" style="319" customWidth="1"/>
    <col min="538" max="538" width="14.125" style="319" customWidth="1"/>
    <col min="539" max="539" width="10.25" style="319" customWidth="1"/>
    <col min="540" max="540" width="17.125" style="319" customWidth="1"/>
    <col min="541" max="541" width="12" style="319" customWidth="1"/>
    <col min="542" max="542" width="14.125" style="319" customWidth="1"/>
    <col min="543" max="543" width="10.25" style="319" customWidth="1"/>
    <col min="544" max="544" width="17.125" style="319" customWidth="1"/>
    <col min="545" max="545" width="12" style="319" customWidth="1"/>
    <col min="546" max="546" width="10.75" style="319" customWidth="1"/>
    <col min="547" max="549" width="0" style="319" hidden="1" customWidth="1"/>
    <col min="550" max="777" width="8.625" style="319"/>
    <col min="778" max="778" width="5.125" style="319" customWidth="1"/>
    <col min="779" max="779" width="32.25" style="319" customWidth="1"/>
    <col min="780" max="782" width="10.25" style="319" customWidth="1"/>
    <col min="783" max="784" width="12.25" style="319" customWidth="1"/>
    <col min="785" max="785" width="11.25" style="319" customWidth="1"/>
    <col min="786" max="786" width="12.25" style="319" customWidth="1"/>
    <col min="787" max="787" width="11.25" style="319" customWidth="1"/>
    <col min="788" max="788" width="12.25" style="319" customWidth="1"/>
    <col min="789" max="789" width="11.25" style="319" customWidth="1"/>
    <col min="790" max="790" width="12.25" style="319" customWidth="1"/>
    <col min="791" max="791" width="11.25" style="319" customWidth="1"/>
    <col min="792" max="792" width="12.25" style="319" customWidth="1"/>
    <col min="793" max="793" width="11.25" style="319" customWidth="1"/>
    <col min="794" max="794" width="14.125" style="319" customWidth="1"/>
    <col min="795" max="795" width="10.25" style="319" customWidth="1"/>
    <col min="796" max="796" width="17.125" style="319" customWidth="1"/>
    <col min="797" max="797" width="12" style="319" customWidth="1"/>
    <col min="798" max="798" width="14.125" style="319" customWidth="1"/>
    <col min="799" max="799" width="10.25" style="319" customWidth="1"/>
    <col min="800" max="800" width="17.125" style="319" customWidth="1"/>
    <col min="801" max="801" width="12" style="319" customWidth="1"/>
    <col min="802" max="802" width="10.75" style="319" customWidth="1"/>
    <col min="803" max="805" width="0" style="319" hidden="1" customWidth="1"/>
    <col min="806" max="1033" width="8.625" style="319"/>
    <col min="1034" max="1034" width="5.125" style="319" customWidth="1"/>
    <col min="1035" max="1035" width="32.25" style="319" customWidth="1"/>
    <col min="1036" max="1038" width="10.25" style="319" customWidth="1"/>
    <col min="1039" max="1040" width="12.25" style="319" customWidth="1"/>
    <col min="1041" max="1041" width="11.25" style="319" customWidth="1"/>
    <col min="1042" max="1042" width="12.25" style="319" customWidth="1"/>
    <col min="1043" max="1043" width="11.25" style="319" customWidth="1"/>
    <col min="1044" max="1044" width="12.25" style="319" customWidth="1"/>
    <col min="1045" max="1045" width="11.25" style="319" customWidth="1"/>
    <col min="1046" max="1046" width="12.25" style="319" customWidth="1"/>
    <col min="1047" max="1047" width="11.25" style="319" customWidth="1"/>
    <col min="1048" max="1048" width="12.25" style="319" customWidth="1"/>
    <col min="1049" max="1049" width="11.25" style="319" customWidth="1"/>
    <col min="1050" max="1050" width="14.125" style="319" customWidth="1"/>
    <col min="1051" max="1051" width="10.25" style="319" customWidth="1"/>
    <col min="1052" max="1052" width="17.125" style="319" customWidth="1"/>
    <col min="1053" max="1053" width="12" style="319" customWidth="1"/>
    <col min="1054" max="1054" width="14.125" style="319" customWidth="1"/>
    <col min="1055" max="1055" width="10.25" style="319" customWidth="1"/>
    <col min="1056" max="1056" width="17.125" style="319" customWidth="1"/>
    <col min="1057" max="1057" width="12" style="319" customWidth="1"/>
    <col min="1058" max="1058" width="10.75" style="319" customWidth="1"/>
    <col min="1059" max="1061" width="0" style="319" hidden="1" customWidth="1"/>
    <col min="1062" max="1289" width="8.625" style="319"/>
    <col min="1290" max="1290" width="5.125" style="319" customWidth="1"/>
    <col min="1291" max="1291" width="32.25" style="319" customWidth="1"/>
    <col min="1292" max="1294" width="10.25" style="319" customWidth="1"/>
    <col min="1295" max="1296" width="12.25" style="319" customWidth="1"/>
    <col min="1297" max="1297" width="11.25" style="319" customWidth="1"/>
    <col min="1298" max="1298" width="12.25" style="319" customWidth="1"/>
    <col min="1299" max="1299" width="11.25" style="319" customWidth="1"/>
    <col min="1300" max="1300" width="12.25" style="319" customWidth="1"/>
    <col min="1301" max="1301" width="11.25" style="319" customWidth="1"/>
    <col min="1302" max="1302" width="12.25" style="319" customWidth="1"/>
    <col min="1303" max="1303" width="11.25" style="319" customWidth="1"/>
    <col min="1304" max="1304" width="12.25" style="319" customWidth="1"/>
    <col min="1305" max="1305" width="11.25" style="319" customWidth="1"/>
    <col min="1306" max="1306" width="14.125" style="319" customWidth="1"/>
    <col min="1307" max="1307" width="10.25" style="319" customWidth="1"/>
    <col min="1308" max="1308" width="17.125" style="319" customWidth="1"/>
    <col min="1309" max="1309" width="12" style="319" customWidth="1"/>
    <col min="1310" max="1310" width="14.125" style="319" customWidth="1"/>
    <col min="1311" max="1311" width="10.25" style="319" customWidth="1"/>
    <col min="1312" max="1312" width="17.125" style="319" customWidth="1"/>
    <col min="1313" max="1313" width="12" style="319" customWidth="1"/>
    <col min="1314" max="1314" width="10.75" style="319" customWidth="1"/>
    <col min="1315" max="1317" width="0" style="319" hidden="1" customWidth="1"/>
    <col min="1318" max="1545" width="8.625" style="319"/>
    <col min="1546" max="1546" width="5.125" style="319" customWidth="1"/>
    <col min="1547" max="1547" width="32.25" style="319" customWidth="1"/>
    <col min="1548" max="1550" width="10.25" style="319" customWidth="1"/>
    <col min="1551" max="1552" width="12.25" style="319" customWidth="1"/>
    <col min="1553" max="1553" width="11.25" style="319" customWidth="1"/>
    <col min="1554" max="1554" width="12.25" style="319" customWidth="1"/>
    <col min="1555" max="1555" width="11.25" style="319" customWidth="1"/>
    <col min="1556" max="1556" width="12.25" style="319" customWidth="1"/>
    <col min="1557" max="1557" width="11.25" style="319" customWidth="1"/>
    <col min="1558" max="1558" width="12.25" style="319" customWidth="1"/>
    <col min="1559" max="1559" width="11.25" style="319" customWidth="1"/>
    <col min="1560" max="1560" width="12.25" style="319" customWidth="1"/>
    <col min="1561" max="1561" width="11.25" style="319" customWidth="1"/>
    <col min="1562" max="1562" width="14.125" style="319" customWidth="1"/>
    <col min="1563" max="1563" width="10.25" style="319" customWidth="1"/>
    <col min="1564" max="1564" width="17.125" style="319" customWidth="1"/>
    <col min="1565" max="1565" width="12" style="319" customWidth="1"/>
    <col min="1566" max="1566" width="14.125" style="319" customWidth="1"/>
    <col min="1567" max="1567" width="10.25" style="319" customWidth="1"/>
    <col min="1568" max="1568" width="17.125" style="319" customWidth="1"/>
    <col min="1569" max="1569" width="12" style="319" customWidth="1"/>
    <col min="1570" max="1570" width="10.75" style="319" customWidth="1"/>
    <col min="1571" max="1573" width="0" style="319" hidden="1" customWidth="1"/>
    <col min="1574" max="1801" width="8.625" style="319"/>
    <col min="1802" max="1802" width="5.125" style="319" customWidth="1"/>
    <col min="1803" max="1803" width="32.25" style="319" customWidth="1"/>
    <col min="1804" max="1806" width="10.25" style="319" customWidth="1"/>
    <col min="1807" max="1808" width="12.25" style="319" customWidth="1"/>
    <col min="1809" max="1809" width="11.25" style="319" customWidth="1"/>
    <col min="1810" max="1810" width="12.25" style="319" customWidth="1"/>
    <col min="1811" max="1811" width="11.25" style="319" customWidth="1"/>
    <col min="1812" max="1812" width="12.25" style="319" customWidth="1"/>
    <col min="1813" max="1813" width="11.25" style="319" customWidth="1"/>
    <col min="1814" max="1814" width="12.25" style="319" customWidth="1"/>
    <col min="1815" max="1815" width="11.25" style="319" customWidth="1"/>
    <col min="1816" max="1816" width="12.25" style="319" customWidth="1"/>
    <col min="1817" max="1817" width="11.25" style="319" customWidth="1"/>
    <col min="1818" max="1818" width="14.125" style="319" customWidth="1"/>
    <col min="1819" max="1819" width="10.25" style="319" customWidth="1"/>
    <col min="1820" max="1820" width="17.125" style="319" customWidth="1"/>
    <col min="1821" max="1821" width="12" style="319" customWidth="1"/>
    <col min="1822" max="1822" width="14.125" style="319" customWidth="1"/>
    <col min="1823" max="1823" width="10.25" style="319" customWidth="1"/>
    <col min="1824" max="1824" width="17.125" style="319" customWidth="1"/>
    <col min="1825" max="1825" width="12" style="319" customWidth="1"/>
    <col min="1826" max="1826" width="10.75" style="319" customWidth="1"/>
    <col min="1827" max="1829" width="0" style="319" hidden="1" customWidth="1"/>
    <col min="1830" max="2057" width="8.625" style="319"/>
    <col min="2058" max="2058" width="5.125" style="319" customWidth="1"/>
    <col min="2059" max="2059" width="32.25" style="319" customWidth="1"/>
    <col min="2060" max="2062" width="10.25" style="319" customWidth="1"/>
    <col min="2063" max="2064" width="12.25" style="319" customWidth="1"/>
    <col min="2065" max="2065" width="11.25" style="319" customWidth="1"/>
    <col min="2066" max="2066" width="12.25" style="319" customWidth="1"/>
    <col min="2067" max="2067" width="11.25" style="319" customWidth="1"/>
    <col min="2068" max="2068" width="12.25" style="319" customWidth="1"/>
    <col min="2069" max="2069" width="11.25" style="319" customWidth="1"/>
    <col min="2070" max="2070" width="12.25" style="319" customWidth="1"/>
    <col min="2071" max="2071" width="11.25" style="319" customWidth="1"/>
    <col min="2072" max="2072" width="12.25" style="319" customWidth="1"/>
    <col min="2073" max="2073" width="11.25" style="319" customWidth="1"/>
    <col min="2074" max="2074" width="14.125" style="319" customWidth="1"/>
    <col min="2075" max="2075" width="10.25" style="319" customWidth="1"/>
    <col min="2076" max="2076" width="17.125" style="319" customWidth="1"/>
    <col min="2077" max="2077" width="12" style="319" customWidth="1"/>
    <col min="2078" max="2078" width="14.125" style="319" customWidth="1"/>
    <col min="2079" max="2079" width="10.25" style="319" customWidth="1"/>
    <col min="2080" max="2080" width="17.125" style="319" customWidth="1"/>
    <col min="2081" max="2081" width="12" style="319" customWidth="1"/>
    <col min="2082" max="2082" width="10.75" style="319" customWidth="1"/>
    <col min="2083" max="2085" width="0" style="319" hidden="1" customWidth="1"/>
    <col min="2086" max="2313" width="8.625" style="319"/>
    <col min="2314" max="2314" width="5.125" style="319" customWidth="1"/>
    <col min="2315" max="2315" width="32.25" style="319" customWidth="1"/>
    <col min="2316" max="2318" width="10.25" style="319" customWidth="1"/>
    <col min="2319" max="2320" width="12.25" style="319" customWidth="1"/>
    <col min="2321" max="2321" width="11.25" style="319" customWidth="1"/>
    <col min="2322" max="2322" width="12.25" style="319" customWidth="1"/>
    <col min="2323" max="2323" width="11.25" style="319" customWidth="1"/>
    <col min="2324" max="2324" width="12.25" style="319" customWidth="1"/>
    <col min="2325" max="2325" width="11.25" style="319" customWidth="1"/>
    <col min="2326" max="2326" width="12.25" style="319" customWidth="1"/>
    <col min="2327" max="2327" width="11.25" style="319" customWidth="1"/>
    <col min="2328" max="2328" width="12.25" style="319" customWidth="1"/>
    <col min="2329" max="2329" width="11.25" style="319" customWidth="1"/>
    <col min="2330" max="2330" width="14.125" style="319" customWidth="1"/>
    <col min="2331" max="2331" width="10.25" style="319" customWidth="1"/>
    <col min="2332" max="2332" width="17.125" style="319" customWidth="1"/>
    <col min="2333" max="2333" width="12" style="319" customWidth="1"/>
    <col min="2334" max="2334" width="14.125" style="319" customWidth="1"/>
    <col min="2335" max="2335" width="10.25" style="319" customWidth="1"/>
    <col min="2336" max="2336" width="17.125" style="319" customWidth="1"/>
    <col min="2337" max="2337" width="12" style="319" customWidth="1"/>
    <col min="2338" max="2338" width="10.75" style="319" customWidth="1"/>
    <col min="2339" max="2341" width="0" style="319" hidden="1" customWidth="1"/>
    <col min="2342" max="2569" width="8.625" style="319"/>
    <col min="2570" max="2570" width="5.125" style="319" customWidth="1"/>
    <col min="2571" max="2571" width="32.25" style="319" customWidth="1"/>
    <col min="2572" max="2574" width="10.25" style="319" customWidth="1"/>
    <col min="2575" max="2576" width="12.25" style="319" customWidth="1"/>
    <col min="2577" max="2577" width="11.25" style="319" customWidth="1"/>
    <col min="2578" max="2578" width="12.25" style="319" customWidth="1"/>
    <col min="2579" max="2579" width="11.25" style="319" customWidth="1"/>
    <col min="2580" max="2580" width="12.25" style="319" customWidth="1"/>
    <col min="2581" max="2581" width="11.25" style="319" customWidth="1"/>
    <col min="2582" max="2582" width="12.25" style="319" customWidth="1"/>
    <col min="2583" max="2583" width="11.25" style="319" customWidth="1"/>
    <col min="2584" max="2584" width="12.25" style="319" customWidth="1"/>
    <col min="2585" max="2585" width="11.25" style="319" customWidth="1"/>
    <col min="2586" max="2586" width="14.125" style="319" customWidth="1"/>
    <col min="2587" max="2587" width="10.25" style="319" customWidth="1"/>
    <col min="2588" max="2588" width="17.125" style="319" customWidth="1"/>
    <col min="2589" max="2589" width="12" style="319" customWidth="1"/>
    <col min="2590" max="2590" width="14.125" style="319" customWidth="1"/>
    <col min="2591" max="2591" width="10.25" style="319" customWidth="1"/>
    <col min="2592" max="2592" width="17.125" style="319" customWidth="1"/>
    <col min="2593" max="2593" width="12" style="319" customWidth="1"/>
    <col min="2594" max="2594" width="10.75" style="319" customWidth="1"/>
    <col min="2595" max="2597" width="0" style="319" hidden="1" customWidth="1"/>
    <col min="2598" max="2825" width="8.625" style="319"/>
    <col min="2826" max="2826" width="5.125" style="319" customWidth="1"/>
    <col min="2827" max="2827" width="32.25" style="319" customWidth="1"/>
    <col min="2828" max="2830" width="10.25" style="319" customWidth="1"/>
    <col min="2831" max="2832" width="12.25" style="319" customWidth="1"/>
    <col min="2833" max="2833" width="11.25" style="319" customWidth="1"/>
    <col min="2834" max="2834" width="12.25" style="319" customWidth="1"/>
    <col min="2835" max="2835" width="11.25" style="319" customWidth="1"/>
    <col min="2836" max="2836" width="12.25" style="319" customWidth="1"/>
    <col min="2837" max="2837" width="11.25" style="319" customWidth="1"/>
    <col min="2838" max="2838" width="12.25" style="319" customWidth="1"/>
    <col min="2839" max="2839" width="11.25" style="319" customWidth="1"/>
    <col min="2840" max="2840" width="12.25" style="319" customWidth="1"/>
    <col min="2841" max="2841" width="11.25" style="319" customWidth="1"/>
    <col min="2842" max="2842" width="14.125" style="319" customWidth="1"/>
    <col min="2843" max="2843" width="10.25" style="319" customWidth="1"/>
    <col min="2844" max="2844" width="17.125" style="319" customWidth="1"/>
    <col min="2845" max="2845" width="12" style="319" customWidth="1"/>
    <col min="2846" max="2846" width="14.125" style="319" customWidth="1"/>
    <col min="2847" max="2847" width="10.25" style="319" customWidth="1"/>
    <col min="2848" max="2848" width="17.125" style="319" customWidth="1"/>
    <col min="2849" max="2849" width="12" style="319" customWidth="1"/>
    <col min="2850" max="2850" width="10.75" style="319" customWidth="1"/>
    <col min="2851" max="2853" width="0" style="319" hidden="1" customWidth="1"/>
    <col min="2854" max="3081" width="8.625" style="319"/>
    <col min="3082" max="3082" width="5.125" style="319" customWidth="1"/>
    <col min="3083" max="3083" width="32.25" style="319" customWidth="1"/>
    <col min="3084" max="3086" width="10.25" style="319" customWidth="1"/>
    <col min="3087" max="3088" width="12.25" style="319" customWidth="1"/>
    <col min="3089" max="3089" width="11.25" style="319" customWidth="1"/>
    <col min="3090" max="3090" width="12.25" style="319" customWidth="1"/>
    <col min="3091" max="3091" width="11.25" style="319" customWidth="1"/>
    <col min="3092" max="3092" width="12.25" style="319" customWidth="1"/>
    <col min="3093" max="3093" width="11.25" style="319" customWidth="1"/>
    <col min="3094" max="3094" width="12.25" style="319" customWidth="1"/>
    <col min="3095" max="3095" width="11.25" style="319" customWidth="1"/>
    <col min="3096" max="3096" width="12.25" style="319" customWidth="1"/>
    <col min="3097" max="3097" width="11.25" style="319" customWidth="1"/>
    <col min="3098" max="3098" width="14.125" style="319" customWidth="1"/>
    <col min="3099" max="3099" width="10.25" style="319" customWidth="1"/>
    <col min="3100" max="3100" width="17.125" style="319" customWidth="1"/>
    <col min="3101" max="3101" width="12" style="319" customWidth="1"/>
    <col min="3102" max="3102" width="14.125" style="319" customWidth="1"/>
    <col min="3103" max="3103" width="10.25" style="319" customWidth="1"/>
    <col min="3104" max="3104" width="17.125" style="319" customWidth="1"/>
    <col min="3105" max="3105" width="12" style="319" customWidth="1"/>
    <col min="3106" max="3106" width="10.75" style="319" customWidth="1"/>
    <col min="3107" max="3109" width="0" style="319" hidden="1" customWidth="1"/>
    <col min="3110" max="3337" width="8.625" style="319"/>
    <col min="3338" max="3338" width="5.125" style="319" customWidth="1"/>
    <col min="3339" max="3339" width="32.25" style="319" customWidth="1"/>
    <col min="3340" max="3342" width="10.25" style="319" customWidth="1"/>
    <col min="3343" max="3344" width="12.25" style="319" customWidth="1"/>
    <col min="3345" max="3345" width="11.25" style="319" customWidth="1"/>
    <col min="3346" max="3346" width="12.25" style="319" customWidth="1"/>
    <col min="3347" max="3347" width="11.25" style="319" customWidth="1"/>
    <col min="3348" max="3348" width="12.25" style="319" customWidth="1"/>
    <col min="3349" max="3349" width="11.25" style="319" customWidth="1"/>
    <col min="3350" max="3350" width="12.25" style="319" customWidth="1"/>
    <col min="3351" max="3351" width="11.25" style="319" customWidth="1"/>
    <col min="3352" max="3352" width="12.25" style="319" customWidth="1"/>
    <col min="3353" max="3353" width="11.25" style="319" customWidth="1"/>
    <col min="3354" max="3354" width="14.125" style="319" customWidth="1"/>
    <col min="3355" max="3355" width="10.25" style="319" customWidth="1"/>
    <col min="3356" max="3356" width="17.125" style="319" customWidth="1"/>
    <col min="3357" max="3357" width="12" style="319" customWidth="1"/>
    <col min="3358" max="3358" width="14.125" style="319" customWidth="1"/>
    <col min="3359" max="3359" width="10.25" style="319" customWidth="1"/>
    <col min="3360" max="3360" width="17.125" style="319" customWidth="1"/>
    <col min="3361" max="3361" width="12" style="319" customWidth="1"/>
    <col min="3362" max="3362" width="10.75" style="319" customWidth="1"/>
    <col min="3363" max="3365" width="0" style="319" hidden="1" customWidth="1"/>
    <col min="3366" max="3593" width="8.625" style="319"/>
    <col min="3594" max="3594" width="5.125" style="319" customWidth="1"/>
    <col min="3595" max="3595" width="32.25" style="319" customWidth="1"/>
    <col min="3596" max="3598" width="10.25" style="319" customWidth="1"/>
    <col min="3599" max="3600" width="12.25" style="319" customWidth="1"/>
    <col min="3601" max="3601" width="11.25" style="319" customWidth="1"/>
    <col min="3602" max="3602" width="12.25" style="319" customWidth="1"/>
    <col min="3603" max="3603" width="11.25" style="319" customWidth="1"/>
    <col min="3604" max="3604" width="12.25" style="319" customWidth="1"/>
    <col min="3605" max="3605" width="11.25" style="319" customWidth="1"/>
    <col min="3606" max="3606" width="12.25" style="319" customWidth="1"/>
    <col min="3607" max="3607" width="11.25" style="319" customWidth="1"/>
    <col min="3608" max="3608" width="12.25" style="319" customWidth="1"/>
    <col min="3609" max="3609" width="11.25" style="319" customWidth="1"/>
    <col min="3610" max="3610" width="14.125" style="319" customWidth="1"/>
    <col min="3611" max="3611" width="10.25" style="319" customWidth="1"/>
    <col min="3612" max="3612" width="17.125" style="319" customWidth="1"/>
    <col min="3613" max="3613" width="12" style="319" customWidth="1"/>
    <col min="3614" max="3614" width="14.125" style="319" customWidth="1"/>
    <col min="3615" max="3615" width="10.25" style="319" customWidth="1"/>
    <col min="3616" max="3616" width="17.125" style="319" customWidth="1"/>
    <col min="3617" max="3617" width="12" style="319" customWidth="1"/>
    <col min="3618" max="3618" width="10.75" style="319" customWidth="1"/>
    <col min="3619" max="3621" width="0" style="319" hidden="1" customWidth="1"/>
    <col min="3622" max="3849" width="8.625" style="319"/>
    <col min="3850" max="3850" width="5.125" style="319" customWidth="1"/>
    <col min="3851" max="3851" width="32.25" style="319" customWidth="1"/>
    <col min="3852" max="3854" width="10.25" style="319" customWidth="1"/>
    <col min="3855" max="3856" width="12.25" style="319" customWidth="1"/>
    <col min="3857" max="3857" width="11.25" style="319" customWidth="1"/>
    <col min="3858" max="3858" width="12.25" style="319" customWidth="1"/>
    <col min="3859" max="3859" width="11.25" style="319" customWidth="1"/>
    <col min="3860" max="3860" width="12.25" style="319" customWidth="1"/>
    <col min="3861" max="3861" width="11.25" style="319" customWidth="1"/>
    <col min="3862" max="3862" width="12.25" style="319" customWidth="1"/>
    <col min="3863" max="3863" width="11.25" style="319" customWidth="1"/>
    <col min="3864" max="3864" width="12.25" style="319" customWidth="1"/>
    <col min="3865" max="3865" width="11.25" style="319" customWidth="1"/>
    <col min="3866" max="3866" width="14.125" style="319" customWidth="1"/>
    <col min="3867" max="3867" width="10.25" style="319" customWidth="1"/>
    <col min="3868" max="3868" width="17.125" style="319" customWidth="1"/>
    <col min="3869" max="3869" width="12" style="319" customWidth="1"/>
    <col min="3870" max="3870" width="14.125" style="319" customWidth="1"/>
    <col min="3871" max="3871" width="10.25" style="319" customWidth="1"/>
    <col min="3872" max="3872" width="17.125" style="319" customWidth="1"/>
    <col min="3873" max="3873" width="12" style="319" customWidth="1"/>
    <col min="3874" max="3874" width="10.75" style="319" customWidth="1"/>
    <col min="3875" max="3877" width="0" style="319" hidden="1" customWidth="1"/>
    <col min="3878" max="4105" width="8.625" style="319"/>
    <col min="4106" max="4106" width="5.125" style="319" customWidth="1"/>
    <col min="4107" max="4107" width="32.25" style="319" customWidth="1"/>
    <col min="4108" max="4110" width="10.25" style="319" customWidth="1"/>
    <col min="4111" max="4112" width="12.25" style="319" customWidth="1"/>
    <col min="4113" max="4113" width="11.25" style="319" customWidth="1"/>
    <col min="4114" max="4114" width="12.25" style="319" customWidth="1"/>
    <col min="4115" max="4115" width="11.25" style="319" customWidth="1"/>
    <col min="4116" max="4116" width="12.25" style="319" customWidth="1"/>
    <col min="4117" max="4117" width="11.25" style="319" customWidth="1"/>
    <col min="4118" max="4118" width="12.25" style="319" customWidth="1"/>
    <col min="4119" max="4119" width="11.25" style="319" customWidth="1"/>
    <col min="4120" max="4120" width="12.25" style="319" customWidth="1"/>
    <col min="4121" max="4121" width="11.25" style="319" customWidth="1"/>
    <col min="4122" max="4122" width="14.125" style="319" customWidth="1"/>
    <col min="4123" max="4123" width="10.25" style="319" customWidth="1"/>
    <col min="4124" max="4124" width="17.125" style="319" customWidth="1"/>
    <col min="4125" max="4125" width="12" style="319" customWidth="1"/>
    <col min="4126" max="4126" width="14.125" style="319" customWidth="1"/>
    <col min="4127" max="4127" width="10.25" style="319" customWidth="1"/>
    <col min="4128" max="4128" width="17.125" style="319" customWidth="1"/>
    <col min="4129" max="4129" width="12" style="319" customWidth="1"/>
    <col min="4130" max="4130" width="10.75" style="319" customWidth="1"/>
    <col min="4131" max="4133" width="0" style="319" hidden="1" customWidth="1"/>
    <col min="4134" max="4361" width="8.625" style="319"/>
    <col min="4362" max="4362" width="5.125" style="319" customWidth="1"/>
    <col min="4363" max="4363" width="32.25" style="319" customWidth="1"/>
    <col min="4364" max="4366" width="10.25" style="319" customWidth="1"/>
    <col min="4367" max="4368" width="12.25" style="319" customWidth="1"/>
    <col min="4369" max="4369" width="11.25" style="319" customWidth="1"/>
    <col min="4370" max="4370" width="12.25" style="319" customWidth="1"/>
    <col min="4371" max="4371" width="11.25" style="319" customWidth="1"/>
    <col min="4372" max="4372" width="12.25" style="319" customWidth="1"/>
    <col min="4373" max="4373" width="11.25" style="319" customWidth="1"/>
    <col min="4374" max="4374" width="12.25" style="319" customWidth="1"/>
    <col min="4375" max="4375" width="11.25" style="319" customWidth="1"/>
    <col min="4376" max="4376" width="12.25" style="319" customWidth="1"/>
    <col min="4377" max="4377" width="11.25" style="319" customWidth="1"/>
    <col min="4378" max="4378" width="14.125" style="319" customWidth="1"/>
    <col min="4379" max="4379" width="10.25" style="319" customWidth="1"/>
    <col min="4380" max="4380" width="17.125" style="319" customWidth="1"/>
    <col min="4381" max="4381" width="12" style="319" customWidth="1"/>
    <col min="4382" max="4382" width="14.125" style="319" customWidth="1"/>
    <col min="4383" max="4383" width="10.25" style="319" customWidth="1"/>
    <col min="4384" max="4384" width="17.125" style="319" customWidth="1"/>
    <col min="4385" max="4385" width="12" style="319" customWidth="1"/>
    <col min="4386" max="4386" width="10.75" style="319" customWidth="1"/>
    <col min="4387" max="4389" width="0" style="319" hidden="1" customWidth="1"/>
    <col min="4390" max="4617" width="8.625" style="319"/>
    <col min="4618" max="4618" width="5.125" style="319" customWidth="1"/>
    <col min="4619" max="4619" width="32.25" style="319" customWidth="1"/>
    <col min="4620" max="4622" width="10.25" style="319" customWidth="1"/>
    <col min="4623" max="4624" width="12.25" style="319" customWidth="1"/>
    <col min="4625" max="4625" width="11.25" style="319" customWidth="1"/>
    <col min="4626" max="4626" width="12.25" style="319" customWidth="1"/>
    <col min="4627" max="4627" width="11.25" style="319" customWidth="1"/>
    <col min="4628" max="4628" width="12.25" style="319" customWidth="1"/>
    <col min="4629" max="4629" width="11.25" style="319" customWidth="1"/>
    <col min="4630" max="4630" width="12.25" style="319" customWidth="1"/>
    <col min="4631" max="4631" width="11.25" style="319" customWidth="1"/>
    <col min="4632" max="4632" width="12.25" style="319" customWidth="1"/>
    <col min="4633" max="4633" width="11.25" style="319" customWidth="1"/>
    <col min="4634" max="4634" width="14.125" style="319" customWidth="1"/>
    <col min="4635" max="4635" width="10.25" style="319" customWidth="1"/>
    <col min="4636" max="4636" width="17.125" style="319" customWidth="1"/>
    <col min="4637" max="4637" width="12" style="319" customWidth="1"/>
    <col min="4638" max="4638" width="14.125" style="319" customWidth="1"/>
    <col min="4639" max="4639" width="10.25" style="319" customWidth="1"/>
    <col min="4640" max="4640" width="17.125" style="319" customWidth="1"/>
    <col min="4641" max="4641" width="12" style="319" customWidth="1"/>
    <col min="4642" max="4642" width="10.75" style="319" customWidth="1"/>
    <col min="4643" max="4645" width="0" style="319" hidden="1" customWidth="1"/>
    <col min="4646" max="4873" width="8.625" style="319"/>
    <col min="4874" max="4874" width="5.125" style="319" customWidth="1"/>
    <col min="4875" max="4875" width="32.25" style="319" customWidth="1"/>
    <col min="4876" max="4878" width="10.25" style="319" customWidth="1"/>
    <col min="4879" max="4880" width="12.25" style="319" customWidth="1"/>
    <col min="4881" max="4881" width="11.25" style="319" customWidth="1"/>
    <col min="4882" max="4882" width="12.25" style="319" customWidth="1"/>
    <col min="4883" max="4883" width="11.25" style="319" customWidth="1"/>
    <col min="4884" max="4884" width="12.25" style="319" customWidth="1"/>
    <col min="4885" max="4885" width="11.25" style="319" customWidth="1"/>
    <col min="4886" max="4886" width="12.25" style="319" customWidth="1"/>
    <col min="4887" max="4887" width="11.25" style="319" customWidth="1"/>
    <col min="4888" max="4888" width="12.25" style="319" customWidth="1"/>
    <col min="4889" max="4889" width="11.25" style="319" customWidth="1"/>
    <col min="4890" max="4890" width="14.125" style="319" customWidth="1"/>
    <col min="4891" max="4891" width="10.25" style="319" customWidth="1"/>
    <col min="4892" max="4892" width="17.125" style="319" customWidth="1"/>
    <col min="4893" max="4893" width="12" style="319" customWidth="1"/>
    <col min="4894" max="4894" width="14.125" style="319" customWidth="1"/>
    <col min="4895" max="4895" width="10.25" style="319" customWidth="1"/>
    <col min="4896" max="4896" width="17.125" style="319" customWidth="1"/>
    <col min="4897" max="4897" width="12" style="319" customWidth="1"/>
    <col min="4898" max="4898" width="10.75" style="319" customWidth="1"/>
    <col min="4899" max="4901" width="0" style="319" hidden="1" customWidth="1"/>
    <col min="4902" max="5129" width="8.625" style="319"/>
    <col min="5130" max="5130" width="5.125" style="319" customWidth="1"/>
    <col min="5131" max="5131" width="32.25" style="319" customWidth="1"/>
    <col min="5132" max="5134" width="10.25" style="319" customWidth="1"/>
    <col min="5135" max="5136" width="12.25" style="319" customWidth="1"/>
    <col min="5137" max="5137" width="11.25" style="319" customWidth="1"/>
    <col min="5138" max="5138" width="12.25" style="319" customWidth="1"/>
    <col min="5139" max="5139" width="11.25" style="319" customWidth="1"/>
    <col min="5140" max="5140" width="12.25" style="319" customWidth="1"/>
    <col min="5141" max="5141" width="11.25" style="319" customWidth="1"/>
    <col min="5142" max="5142" width="12.25" style="319" customWidth="1"/>
    <col min="5143" max="5143" width="11.25" style="319" customWidth="1"/>
    <col min="5144" max="5144" width="12.25" style="319" customWidth="1"/>
    <col min="5145" max="5145" width="11.25" style="319" customWidth="1"/>
    <col min="5146" max="5146" width="14.125" style="319" customWidth="1"/>
    <col min="5147" max="5147" width="10.25" style="319" customWidth="1"/>
    <col min="5148" max="5148" width="17.125" style="319" customWidth="1"/>
    <col min="5149" max="5149" width="12" style="319" customWidth="1"/>
    <col min="5150" max="5150" width="14.125" style="319" customWidth="1"/>
    <col min="5151" max="5151" width="10.25" style="319" customWidth="1"/>
    <col min="5152" max="5152" width="17.125" style="319" customWidth="1"/>
    <col min="5153" max="5153" width="12" style="319" customWidth="1"/>
    <col min="5154" max="5154" width="10.75" style="319" customWidth="1"/>
    <col min="5155" max="5157" width="0" style="319" hidden="1" customWidth="1"/>
    <col min="5158" max="5385" width="8.625" style="319"/>
    <col min="5386" max="5386" width="5.125" style="319" customWidth="1"/>
    <col min="5387" max="5387" width="32.25" style="319" customWidth="1"/>
    <col min="5388" max="5390" width="10.25" style="319" customWidth="1"/>
    <col min="5391" max="5392" width="12.25" style="319" customWidth="1"/>
    <col min="5393" max="5393" width="11.25" style="319" customWidth="1"/>
    <col min="5394" max="5394" width="12.25" style="319" customWidth="1"/>
    <col min="5395" max="5395" width="11.25" style="319" customWidth="1"/>
    <col min="5396" max="5396" width="12.25" style="319" customWidth="1"/>
    <col min="5397" max="5397" width="11.25" style="319" customWidth="1"/>
    <col min="5398" max="5398" width="12.25" style="319" customWidth="1"/>
    <col min="5399" max="5399" width="11.25" style="319" customWidth="1"/>
    <col min="5400" max="5400" width="12.25" style="319" customWidth="1"/>
    <col min="5401" max="5401" width="11.25" style="319" customWidth="1"/>
    <col min="5402" max="5402" width="14.125" style="319" customWidth="1"/>
    <col min="5403" max="5403" width="10.25" style="319" customWidth="1"/>
    <col min="5404" max="5404" width="17.125" style="319" customWidth="1"/>
    <col min="5405" max="5405" width="12" style="319" customWidth="1"/>
    <col min="5406" max="5406" width="14.125" style="319" customWidth="1"/>
    <col min="5407" max="5407" width="10.25" style="319" customWidth="1"/>
    <col min="5408" max="5408" width="17.125" style="319" customWidth="1"/>
    <col min="5409" max="5409" width="12" style="319" customWidth="1"/>
    <col min="5410" max="5410" width="10.75" style="319" customWidth="1"/>
    <col min="5411" max="5413" width="0" style="319" hidden="1" customWidth="1"/>
    <col min="5414" max="5641" width="8.625" style="319"/>
    <col min="5642" max="5642" width="5.125" style="319" customWidth="1"/>
    <col min="5643" max="5643" width="32.25" style="319" customWidth="1"/>
    <col min="5644" max="5646" width="10.25" style="319" customWidth="1"/>
    <col min="5647" max="5648" width="12.25" style="319" customWidth="1"/>
    <col min="5649" max="5649" width="11.25" style="319" customWidth="1"/>
    <col min="5650" max="5650" width="12.25" style="319" customWidth="1"/>
    <col min="5651" max="5651" width="11.25" style="319" customWidth="1"/>
    <col min="5652" max="5652" width="12.25" style="319" customWidth="1"/>
    <col min="5653" max="5653" width="11.25" style="319" customWidth="1"/>
    <col min="5654" max="5654" width="12.25" style="319" customWidth="1"/>
    <col min="5655" max="5655" width="11.25" style="319" customWidth="1"/>
    <col min="5656" max="5656" width="12.25" style="319" customWidth="1"/>
    <col min="5657" max="5657" width="11.25" style="319" customWidth="1"/>
    <col min="5658" max="5658" width="14.125" style="319" customWidth="1"/>
    <col min="5659" max="5659" width="10.25" style="319" customWidth="1"/>
    <col min="5660" max="5660" width="17.125" style="319" customWidth="1"/>
    <col min="5661" max="5661" width="12" style="319" customWidth="1"/>
    <col min="5662" max="5662" width="14.125" style="319" customWidth="1"/>
    <col min="5663" max="5663" width="10.25" style="319" customWidth="1"/>
    <col min="5664" max="5664" width="17.125" style="319" customWidth="1"/>
    <col min="5665" max="5665" width="12" style="319" customWidth="1"/>
    <col min="5666" max="5666" width="10.75" style="319" customWidth="1"/>
    <col min="5667" max="5669" width="0" style="319" hidden="1" customWidth="1"/>
    <col min="5670" max="5897" width="8.625" style="319"/>
    <col min="5898" max="5898" width="5.125" style="319" customWidth="1"/>
    <col min="5899" max="5899" width="32.25" style="319" customWidth="1"/>
    <col min="5900" max="5902" width="10.25" style="319" customWidth="1"/>
    <col min="5903" max="5904" width="12.25" style="319" customWidth="1"/>
    <col min="5905" max="5905" width="11.25" style="319" customWidth="1"/>
    <col min="5906" max="5906" width="12.25" style="319" customWidth="1"/>
    <col min="5907" max="5907" width="11.25" style="319" customWidth="1"/>
    <col min="5908" max="5908" width="12.25" style="319" customWidth="1"/>
    <col min="5909" max="5909" width="11.25" style="319" customWidth="1"/>
    <col min="5910" max="5910" width="12.25" style="319" customWidth="1"/>
    <col min="5911" max="5911" width="11.25" style="319" customWidth="1"/>
    <col min="5912" max="5912" width="12.25" style="319" customWidth="1"/>
    <col min="5913" max="5913" width="11.25" style="319" customWidth="1"/>
    <col min="5914" max="5914" width="14.125" style="319" customWidth="1"/>
    <col min="5915" max="5915" width="10.25" style="319" customWidth="1"/>
    <col min="5916" max="5916" width="17.125" style="319" customWidth="1"/>
    <col min="5917" max="5917" width="12" style="319" customWidth="1"/>
    <col min="5918" max="5918" width="14.125" style="319" customWidth="1"/>
    <col min="5919" max="5919" width="10.25" style="319" customWidth="1"/>
    <col min="5920" max="5920" width="17.125" style="319" customWidth="1"/>
    <col min="5921" max="5921" width="12" style="319" customWidth="1"/>
    <col min="5922" max="5922" width="10.75" style="319" customWidth="1"/>
    <col min="5923" max="5925" width="0" style="319" hidden="1" customWidth="1"/>
    <col min="5926" max="6153" width="8.625" style="319"/>
    <col min="6154" max="6154" width="5.125" style="319" customWidth="1"/>
    <col min="6155" max="6155" width="32.25" style="319" customWidth="1"/>
    <col min="6156" max="6158" width="10.25" style="319" customWidth="1"/>
    <col min="6159" max="6160" width="12.25" style="319" customWidth="1"/>
    <col min="6161" max="6161" width="11.25" style="319" customWidth="1"/>
    <col min="6162" max="6162" width="12.25" style="319" customWidth="1"/>
    <col min="6163" max="6163" width="11.25" style="319" customWidth="1"/>
    <col min="6164" max="6164" width="12.25" style="319" customWidth="1"/>
    <col min="6165" max="6165" width="11.25" style="319" customWidth="1"/>
    <col min="6166" max="6166" width="12.25" style="319" customWidth="1"/>
    <col min="6167" max="6167" width="11.25" style="319" customWidth="1"/>
    <col min="6168" max="6168" width="12.25" style="319" customWidth="1"/>
    <col min="6169" max="6169" width="11.25" style="319" customWidth="1"/>
    <col min="6170" max="6170" width="14.125" style="319" customWidth="1"/>
    <col min="6171" max="6171" width="10.25" style="319" customWidth="1"/>
    <col min="6172" max="6172" width="17.125" style="319" customWidth="1"/>
    <col min="6173" max="6173" width="12" style="319" customWidth="1"/>
    <col min="6174" max="6174" width="14.125" style="319" customWidth="1"/>
    <col min="6175" max="6175" width="10.25" style="319" customWidth="1"/>
    <col min="6176" max="6176" width="17.125" style="319" customWidth="1"/>
    <col min="6177" max="6177" width="12" style="319" customWidth="1"/>
    <col min="6178" max="6178" width="10.75" style="319" customWidth="1"/>
    <col min="6179" max="6181" width="0" style="319" hidden="1" customWidth="1"/>
    <col min="6182" max="6409" width="8.625" style="319"/>
    <col min="6410" max="6410" width="5.125" style="319" customWidth="1"/>
    <col min="6411" max="6411" width="32.25" style="319" customWidth="1"/>
    <col min="6412" max="6414" width="10.25" style="319" customWidth="1"/>
    <col min="6415" max="6416" width="12.25" style="319" customWidth="1"/>
    <col min="6417" max="6417" width="11.25" style="319" customWidth="1"/>
    <col min="6418" max="6418" width="12.25" style="319" customWidth="1"/>
    <col min="6419" max="6419" width="11.25" style="319" customWidth="1"/>
    <col min="6420" max="6420" width="12.25" style="319" customWidth="1"/>
    <col min="6421" max="6421" width="11.25" style="319" customWidth="1"/>
    <col min="6422" max="6422" width="12.25" style="319" customWidth="1"/>
    <col min="6423" max="6423" width="11.25" style="319" customWidth="1"/>
    <col min="6424" max="6424" width="12.25" style="319" customWidth="1"/>
    <col min="6425" max="6425" width="11.25" style="319" customWidth="1"/>
    <col min="6426" max="6426" width="14.125" style="319" customWidth="1"/>
    <col min="6427" max="6427" width="10.25" style="319" customWidth="1"/>
    <col min="6428" max="6428" width="17.125" style="319" customWidth="1"/>
    <col min="6429" max="6429" width="12" style="319" customWidth="1"/>
    <col min="6430" max="6430" width="14.125" style="319" customWidth="1"/>
    <col min="6431" max="6431" width="10.25" style="319" customWidth="1"/>
    <col min="6432" max="6432" width="17.125" style="319" customWidth="1"/>
    <col min="6433" max="6433" width="12" style="319" customWidth="1"/>
    <col min="6434" max="6434" width="10.75" style="319" customWidth="1"/>
    <col min="6435" max="6437" width="0" style="319" hidden="1" customWidth="1"/>
    <col min="6438" max="6665" width="8.625" style="319"/>
    <col min="6666" max="6666" width="5.125" style="319" customWidth="1"/>
    <col min="6667" max="6667" width="32.25" style="319" customWidth="1"/>
    <col min="6668" max="6670" width="10.25" style="319" customWidth="1"/>
    <col min="6671" max="6672" width="12.25" style="319" customWidth="1"/>
    <col min="6673" max="6673" width="11.25" style="319" customWidth="1"/>
    <col min="6674" max="6674" width="12.25" style="319" customWidth="1"/>
    <col min="6675" max="6675" width="11.25" style="319" customWidth="1"/>
    <col min="6676" max="6676" width="12.25" style="319" customWidth="1"/>
    <col min="6677" max="6677" width="11.25" style="319" customWidth="1"/>
    <col min="6678" max="6678" width="12.25" style="319" customWidth="1"/>
    <col min="6679" max="6679" width="11.25" style="319" customWidth="1"/>
    <col min="6680" max="6680" width="12.25" style="319" customWidth="1"/>
    <col min="6681" max="6681" width="11.25" style="319" customWidth="1"/>
    <col min="6682" max="6682" width="14.125" style="319" customWidth="1"/>
    <col min="6683" max="6683" width="10.25" style="319" customWidth="1"/>
    <col min="6684" max="6684" width="17.125" style="319" customWidth="1"/>
    <col min="6685" max="6685" width="12" style="319" customWidth="1"/>
    <col min="6686" max="6686" width="14.125" style="319" customWidth="1"/>
    <col min="6687" max="6687" width="10.25" style="319" customWidth="1"/>
    <col min="6688" max="6688" width="17.125" style="319" customWidth="1"/>
    <col min="6689" max="6689" width="12" style="319" customWidth="1"/>
    <col min="6690" max="6690" width="10.75" style="319" customWidth="1"/>
    <col min="6691" max="6693" width="0" style="319" hidden="1" customWidth="1"/>
    <col min="6694" max="6921" width="8.625" style="319"/>
    <col min="6922" max="6922" width="5.125" style="319" customWidth="1"/>
    <col min="6923" max="6923" width="32.25" style="319" customWidth="1"/>
    <col min="6924" max="6926" width="10.25" style="319" customWidth="1"/>
    <col min="6927" max="6928" width="12.25" style="319" customWidth="1"/>
    <col min="6929" max="6929" width="11.25" style="319" customWidth="1"/>
    <col min="6930" max="6930" width="12.25" style="319" customWidth="1"/>
    <col min="6931" max="6931" width="11.25" style="319" customWidth="1"/>
    <col min="6932" max="6932" width="12.25" style="319" customWidth="1"/>
    <col min="6933" max="6933" width="11.25" style="319" customWidth="1"/>
    <col min="6934" max="6934" width="12.25" style="319" customWidth="1"/>
    <col min="6935" max="6935" width="11.25" style="319" customWidth="1"/>
    <col min="6936" max="6936" width="12.25" style="319" customWidth="1"/>
    <col min="6937" max="6937" width="11.25" style="319" customWidth="1"/>
    <col min="6938" max="6938" width="14.125" style="319" customWidth="1"/>
    <col min="6939" max="6939" width="10.25" style="319" customWidth="1"/>
    <col min="6940" max="6940" width="17.125" style="319" customWidth="1"/>
    <col min="6941" max="6941" width="12" style="319" customWidth="1"/>
    <col min="6942" max="6942" width="14.125" style="319" customWidth="1"/>
    <col min="6943" max="6943" width="10.25" style="319" customWidth="1"/>
    <col min="6944" max="6944" width="17.125" style="319" customWidth="1"/>
    <col min="6945" max="6945" width="12" style="319" customWidth="1"/>
    <col min="6946" max="6946" width="10.75" style="319" customWidth="1"/>
    <col min="6947" max="6949" width="0" style="319" hidden="1" customWidth="1"/>
    <col min="6950" max="7177" width="8.625" style="319"/>
    <col min="7178" max="7178" width="5.125" style="319" customWidth="1"/>
    <col min="7179" max="7179" width="32.25" style="319" customWidth="1"/>
    <col min="7180" max="7182" width="10.25" style="319" customWidth="1"/>
    <col min="7183" max="7184" width="12.25" style="319" customWidth="1"/>
    <col min="7185" max="7185" width="11.25" style="319" customWidth="1"/>
    <col min="7186" max="7186" width="12.25" style="319" customWidth="1"/>
    <col min="7187" max="7187" width="11.25" style="319" customWidth="1"/>
    <col min="7188" max="7188" width="12.25" style="319" customWidth="1"/>
    <col min="7189" max="7189" width="11.25" style="319" customWidth="1"/>
    <col min="7190" max="7190" width="12.25" style="319" customWidth="1"/>
    <col min="7191" max="7191" width="11.25" style="319" customWidth="1"/>
    <col min="7192" max="7192" width="12.25" style="319" customWidth="1"/>
    <col min="7193" max="7193" width="11.25" style="319" customWidth="1"/>
    <col min="7194" max="7194" width="14.125" style="319" customWidth="1"/>
    <col min="7195" max="7195" width="10.25" style="319" customWidth="1"/>
    <col min="7196" max="7196" width="17.125" style="319" customWidth="1"/>
    <col min="7197" max="7197" width="12" style="319" customWidth="1"/>
    <col min="7198" max="7198" width="14.125" style="319" customWidth="1"/>
    <col min="7199" max="7199" width="10.25" style="319" customWidth="1"/>
    <col min="7200" max="7200" width="17.125" style="319" customWidth="1"/>
    <col min="7201" max="7201" width="12" style="319" customWidth="1"/>
    <col min="7202" max="7202" width="10.75" style="319" customWidth="1"/>
    <col min="7203" max="7205" width="0" style="319" hidden="1" customWidth="1"/>
    <col min="7206" max="7433" width="8.625" style="319"/>
    <col min="7434" max="7434" width="5.125" style="319" customWidth="1"/>
    <col min="7435" max="7435" width="32.25" style="319" customWidth="1"/>
    <col min="7436" max="7438" width="10.25" style="319" customWidth="1"/>
    <col min="7439" max="7440" width="12.25" style="319" customWidth="1"/>
    <col min="7441" max="7441" width="11.25" style="319" customWidth="1"/>
    <col min="7442" max="7442" width="12.25" style="319" customWidth="1"/>
    <col min="7443" max="7443" width="11.25" style="319" customWidth="1"/>
    <col min="7444" max="7444" width="12.25" style="319" customWidth="1"/>
    <col min="7445" max="7445" width="11.25" style="319" customWidth="1"/>
    <col min="7446" max="7446" width="12.25" style="319" customWidth="1"/>
    <col min="7447" max="7447" width="11.25" style="319" customWidth="1"/>
    <col min="7448" max="7448" width="12.25" style="319" customWidth="1"/>
    <col min="7449" max="7449" width="11.25" style="319" customWidth="1"/>
    <col min="7450" max="7450" width="14.125" style="319" customWidth="1"/>
    <col min="7451" max="7451" width="10.25" style="319" customWidth="1"/>
    <col min="7452" max="7452" width="17.125" style="319" customWidth="1"/>
    <col min="7453" max="7453" width="12" style="319" customWidth="1"/>
    <col min="7454" max="7454" width="14.125" style="319" customWidth="1"/>
    <col min="7455" max="7455" width="10.25" style="319" customWidth="1"/>
    <col min="7456" max="7456" width="17.125" style="319" customWidth="1"/>
    <col min="7457" max="7457" width="12" style="319" customWidth="1"/>
    <col min="7458" max="7458" width="10.75" style="319" customWidth="1"/>
    <col min="7459" max="7461" width="0" style="319" hidden="1" customWidth="1"/>
    <col min="7462" max="7689" width="8.625" style="319"/>
    <col min="7690" max="7690" width="5.125" style="319" customWidth="1"/>
    <col min="7691" max="7691" width="32.25" style="319" customWidth="1"/>
    <col min="7692" max="7694" width="10.25" style="319" customWidth="1"/>
    <col min="7695" max="7696" width="12.25" style="319" customWidth="1"/>
    <col min="7697" max="7697" width="11.25" style="319" customWidth="1"/>
    <col min="7698" max="7698" width="12.25" style="319" customWidth="1"/>
    <col min="7699" max="7699" width="11.25" style="319" customWidth="1"/>
    <col min="7700" max="7700" width="12.25" style="319" customWidth="1"/>
    <col min="7701" max="7701" width="11.25" style="319" customWidth="1"/>
    <col min="7702" max="7702" width="12.25" style="319" customWidth="1"/>
    <col min="7703" max="7703" width="11.25" style="319" customWidth="1"/>
    <col min="7704" max="7704" width="12.25" style="319" customWidth="1"/>
    <col min="7705" max="7705" width="11.25" style="319" customWidth="1"/>
    <col min="7706" max="7706" width="14.125" style="319" customWidth="1"/>
    <col min="7707" max="7707" width="10.25" style="319" customWidth="1"/>
    <col min="7708" max="7708" width="17.125" style="319" customWidth="1"/>
    <col min="7709" max="7709" width="12" style="319" customWidth="1"/>
    <col min="7710" max="7710" width="14.125" style="319" customWidth="1"/>
    <col min="7711" max="7711" width="10.25" style="319" customWidth="1"/>
    <col min="7712" max="7712" width="17.125" style="319" customWidth="1"/>
    <col min="7713" max="7713" width="12" style="319" customWidth="1"/>
    <col min="7714" max="7714" width="10.75" style="319" customWidth="1"/>
    <col min="7715" max="7717" width="0" style="319" hidden="1" customWidth="1"/>
    <col min="7718" max="7945" width="8.625" style="319"/>
    <col min="7946" max="7946" width="5.125" style="319" customWidth="1"/>
    <col min="7947" max="7947" width="32.25" style="319" customWidth="1"/>
    <col min="7948" max="7950" width="10.25" style="319" customWidth="1"/>
    <col min="7951" max="7952" width="12.25" style="319" customWidth="1"/>
    <col min="7953" max="7953" width="11.25" style="319" customWidth="1"/>
    <col min="7954" max="7954" width="12.25" style="319" customWidth="1"/>
    <col min="7955" max="7955" width="11.25" style="319" customWidth="1"/>
    <col min="7956" max="7956" width="12.25" style="319" customWidth="1"/>
    <col min="7957" max="7957" width="11.25" style="319" customWidth="1"/>
    <col min="7958" max="7958" width="12.25" style="319" customWidth="1"/>
    <col min="7959" max="7959" width="11.25" style="319" customWidth="1"/>
    <col min="7960" max="7960" width="12.25" style="319" customWidth="1"/>
    <col min="7961" max="7961" width="11.25" style="319" customWidth="1"/>
    <col min="7962" max="7962" width="14.125" style="319" customWidth="1"/>
    <col min="7963" max="7963" width="10.25" style="319" customWidth="1"/>
    <col min="7964" max="7964" width="17.125" style="319" customWidth="1"/>
    <col min="7965" max="7965" width="12" style="319" customWidth="1"/>
    <col min="7966" max="7966" width="14.125" style="319" customWidth="1"/>
    <col min="7967" max="7967" width="10.25" style="319" customWidth="1"/>
    <col min="7968" max="7968" width="17.125" style="319" customWidth="1"/>
    <col min="7969" max="7969" width="12" style="319" customWidth="1"/>
    <col min="7970" max="7970" width="10.75" style="319" customWidth="1"/>
    <col min="7971" max="7973" width="0" style="319" hidden="1" customWidth="1"/>
    <col min="7974" max="8201" width="8.625" style="319"/>
    <col min="8202" max="8202" width="5.125" style="319" customWidth="1"/>
    <col min="8203" max="8203" width="32.25" style="319" customWidth="1"/>
    <col min="8204" max="8206" width="10.25" style="319" customWidth="1"/>
    <col min="8207" max="8208" width="12.25" style="319" customWidth="1"/>
    <col min="8209" max="8209" width="11.25" style="319" customWidth="1"/>
    <col min="8210" max="8210" width="12.25" style="319" customWidth="1"/>
    <col min="8211" max="8211" width="11.25" style="319" customWidth="1"/>
    <col min="8212" max="8212" width="12.25" style="319" customWidth="1"/>
    <col min="8213" max="8213" width="11.25" style="319" customWidth="1"/>
    <col min="8214" max="8214" width="12.25" style="319" customWidth="1"/>
    <col min="8215" max="8215" width="11.25" style="319" customWidth="1"/>
    <col min="8216" max="8216" width="12.25" style="319" customWidth="1"/>
    <col min="8217" max="8217" width="11.25" style="319" customWidth="1"/>
    <col min="8218" max="8218" width="14.125" style="319" customWidth="1"/>
    <col min="8219" max="8219" width="10.25" style="319" customWidth="1"/>
    <col min="8220" max="8220" width="17.125" style="319" customWidth="1"/>
    <col min="8221" max="8221" width="12" style="319" customWidth="1"/>
    <col min="8222" max="8222" width="14.125" style="319" customWidth="1"/>
    <col min="8223" max="8223" width="10.25" style="319" customWidth="1"/>
    <col min="8224" max="8224" width="17.125" style="319" customWidth="1"/>
    <col min="8225" max="8225" width="12" style="319" customWidth="1"/>
    <col min="8226" max="8226" width="10.75" style="319" customWidth="1"/>
    <col min="8227" max="8229" width="0" style="319" hidden="1" customWidth="1"/>
    <col min="8230" max="8457" width="8.625" style="319"/>
    <col min="8458" max="8458" width="5.125" style="319" customWidth="1"/>
    <col min="8459" max="8459" width="32.25" style="319" customWidth="1"/>
    <col min="8460" max="8462" width="10.25" style="319" customWidth="1"/>
    <col min="8463" max="8464" width="12.25" style="319" customWidth="1"/>
    <col min="8465" max="8465" width="11.25" style="319" customWidth="1"/>
    <col min="8466" max="8466" width="12.25" style="319" customWidth="1"/>
    <col min="8467" max="8467" width="11.25" style="319" customWidth="1"/>
    <col min="8468" max="8468" width="12.25" style="319" customWidth="1"/>
    <col min="8469" max="8469" width="11.25" style="319" customWidth="1"/>
    <col min="8470" max="8470" width="12.25" style="319" customWidth="1"/>
    <col min="8471" max="8471" width="11.25" style="319" customWidth="1"/>
    <col min="8472" max="8472" width="12.25" style="319" customWidth="1"/>
    <col min="8473" max="8473" width="11.25" style="319" customWidth="1"/>
    <col min="8474" max="8474" width="14.125" style="319" customWidth="1"/>
    <col min="8475" max="8475" width="10.25" style="319" customWidth="1"/>
    <col min="8476" max="8476" width="17.125" style="319" customWidth="1"/>
    <col min="8477" max="8477" width="12" style="319" customWidth="1"/>
    <col min="8478" max="8478" width="14.125" style="319" customWidth="1"/>
    <col min="8479" max="8479" width="10.25" style="319" customWidth="1"/>
    <col min="8480" max="8480" width="17.125" style="319" customWidth="1"/>
    <col min="8481" max="8481" width="12" style="319" customWidth="1"/>
    <col min="8482" max="8482" width="10.75" style="319" customWidth="1"/>
    <col min="8483" max="8485" width="0" style="319" hidden="1" customWidth="1"/>
    <col min="8486" max="8713" width="8.625" style="319"/>
    <col min="8714" max="8714" width="5.125" style="319" customWidth="1"/>
    <col min="8715" max="8715" width="32.25" style="319" customWidth="1"/>
    <col min="8716" max="8718" width="10.25" style="319" customWidth="1"/>
    <col min="8719" max="8720" width="12.25" style="319" customWidth="1"/>
    <col min="8721" max="8721" width="11.25" style="319" customWidth="1"/>
    <col min="8722" max="8722" width="12.25" style="319" customWidth="1"/>
    <col min="8723" max="8723" width="11.25" style="319" customWidth="1"/>
    <col min="8724" max="8724" width="12.25" style="319" customWidth="1"/>
    <col min="8725" max="8725" width="11.25" style="319" customWidth="1"/>
    <col min="8726" max="8726" width="12.25" style="319" customWidth="1"/>
    <col min="8727" max="8727" width="11.25" style="319" customWidth="1"/>
    <col min="8728" max="8728" width="12.25" style="319" customWidth="1"/>
    <col min="8729" max="8729" width="11.25" style="319" customWidth="1"/>
    <col min="8730" max="8730" width="14.125" style="319" customWidth="1"/>
    <col min="8731" max="8731" width="10.25" style="319" customWidth="1"/>
    <col min="8732" max="8732" width="17.125" style="319" customWidth="1"/>
    <col min="8733" max="8733" width="12" style="319" customWidth="1"/>
    <col min="8734" max="8734" width="14.125" style="319" customWidth="1"/>
    <col min="8735" max="8735" width="10.25" style="319" customWidth="1"/>
    <col min="8736" max="8736" width="17.125" style="319" customWidth="1"/>
    <col min="8737" max="8737" width="12" style="319" customWidth="1"/>
    <col min="8738" max="8738" width="10.75" style="319" customWidth="1"/>
    <col min="8739" max="8741" width="0" style="319" hidden="1" customWidth="1"/>
    <col min="8742" max="8969" width="8.625" style="319"/>
    <col min="8970" max="8970" width="5.125" style="319" customWidth="1"/>
    <col min="8971" max="8971" width="32.25" style="319" customWidth="1"/>
    <col min="8972" max="8974" width="10.25" style="319" customWidth="1"/>
    <col min="8975" max="8976" width="12.25" style="319" customWidth="1"/>
    <col min="8977" max="8977" width="11.25" style="319" customWidth="1"/>
    <col min="8978" max="8978" width="12.25" style="319" customWidth="1"/>
    <col min="8979" max="8979" width="11.25" style="319" customWidth="1"/>
    <col min="8980" max="8980" width="12.25" style="319" customWidth="1"/>
    <col min="8981" max="8981" width="11.25" style="319" customWidth="1"/>
    <col min="8982" max="8982" width="12.25" style="319" customWidth="1"/>
    <col min="8983" max="8983" width="11.25" style="319" customWidth="1"/>
    <col min="8984" max="8984" width="12.25" style="319" customWidth="1"/>
    <col min="8985" max="8985" width="11.25" style="319" customWidth="1"/>
    <col min="8986" max="8986" width="14.125" style="319" customWidth="1"/>
    <col min="8987" max="8987" width="10.25" style="319" customWidth="1"/>
    <col min="8988" max="8988" width="17.125" style="319" customWidth="1"/>
    <col min="8989" max="8989" width="12" style="319" customWidth="1"/>
    <col min="8990" max="8990" width="14.125" style="319" customWidth="1"/>
    <col min="8991" max="8991" width="10.25" style="319" customWidth="1"/>
    <col min="8992" max="8992" width="17.125" style="319" customWidth="1"/>
    <col min="8993" max="8993" width="12" style="319" customWidth="1"/>
    <col min="8994" max="8994" width="10.75" style="319" customWidth="1"/>
    <col min="8995" max="8997" width="0" style="319" hidden="1" customWidth="1"/>
    <col min="8998" max="9225" width="8.625" style="319"/>
    <col min="9226" max="9226" width="5.125" style="319" customWidth="1"/>
    <col min="9227" max="9227" width="32.25" style="319" customWidth="1"/>
    <col min="9228" max="9230" width="10.25" style="319" customWidth="1"/>
    <col min="9231" max="9232" width="12.25" style="319" customWidth="1"/>
    <col min="9233" max="9233" width="11.25" style="319" customWidth="1"/>
    <col min="9234" max="9234" width="12.25" style="319" customWidth="1"/>
    <col min="9235" max="9235" width="11.25" style="319" customWidth="1"/>
    <col min="9236" max="9236" width="12.25" style="319" customWidth="1"/>
    <col min="9237" max="9237" width="11.25" style="319" customWidth="1"/>
    <col min="9238" max="9238" width="12.25" style="319" customWidth="1"/>
    <col min="9239" max="9239" width="11.25" style="319" customWidth="1"/>
    <col min="9240" max="9240" width="12.25" style="319" customWidth="1"/>
    <col min="9241" max="9241" width="11.25" style="319" customWidth="1"/>
    <col min="9242" max="9242" width="14.125" style="319" customWidth="1"/>
    <col min="9243" max="9243" width="10.25" style="319" customWidth="1"/>
    <col min="9244" max="9244" width="17.125" style="319" customWidth="1"/>
    <col min="9245" max="9245" width="12" style="319" customWidth="1"/>
    <col min="9246" max="9246" width="14.125" style="319" customWidth="1"/>
    <col min="9247" max="9247" width="10.25" style="319" customWidth="1"/>
    <col min="9248" max="9248" width="17.125" style="319" customWidth="1"/>
    <col min="9249" max="9249" width="12" style="319" customWidth="1"/>
    <col min="9250" max="9250" width="10.75" style="319" customWidth="1"/>
    <col min="9251" max="9253" width="0" style="319" hidden="1" customWidth="1"/>
    <col min="9254" max="9481" width="8.625" style="319"/>
    <col min="9482" max="9482" width="5.125" style="319" customWidth="1"/>
    <col min="9483" max="9483" width="32.25" style="319" customWidth="1"/>
    <col min="9484" max="9486" width="10.25" style="319" customWidth="1"/>
    <col min="9487" max="9488" width="12.25" style="319" customWidth="1"/>
    <col min="9489" max="9489" width="11.25" style="319" customWidth="1"/>
    <col min="9490" max="9490" width="12.25" style="319" customWidth="1"/>
    <col min="9491" max="9491" width="11.25" style="319" customWidth="1"/>
    <col min="9492" max="9492" width="12.25" style="319" customWidth="1"/>
    <col min="9493" max="9493" width="11.25" style="319" customWidth="1"/>
    <col min="9494" max="9494" width="12.25" style="319" customWidth="1"/>
    <col min="9495" max="9495" width="11.25" style="319" customWidth="1"/>
    <col min="9496" max="9496" width="12.25" style="319" customWidth="1"/>
    <col min="9497" max="9497" width="11.25" style="319" customWidth="1"/>
    <col min="9498" max="9498" width="14.125" style="319" customWidth="1"/>
    <col min="9499" max="9499" width="10.25" style="319" customWidth="1"/>
    <col min="9500" max="9500" width="17.125" style="319" customWidth="1"/>
    <col min="9501" max="9501" width="12" style="319" customWidth="1"/>
    <col min="9502" max="9502" width="14.125" style="319" customWidth="1"/>
    <col min="9503" max="9503" width="10.25" style="319" customWidth="1"/>
    <col min="9504" max="9504" width="17.125" style="319" customWidth="1"/>
    <col min="9505" max="9505" width="12" style="319" customWidth="1"/>
    <col min="9506" max="9506" width="10.75" style="319" customWidth="1"/>
    <col min="9507" max="9509" width="0" style="319" hidden="1" customWidth="1"/>
    <col min="9510" max="9737" width="8.625" style="319"/>
    <col min="9738" max="9738" width="5.125" style="319" customWidth="1"/>
    <col min="9739" max="9739" width="32.25" style="319" customWidth="1"/>
    <col min="9740" max="9742" width="10.25" style="319" customWidth="1"/>
    <col min="9743" max="9744" width="12.25" style="319" customWidth="1"/>
    <col min="9745" max="9745" width="11.25" style="319" customWidth="1"/>
    <col min="9746" max="9746" width="12.25" style="319" customWidth="1"/>
    <col min="9747" max="9747" width="11.25" style="319" customWidth="1"/>
    <col min="9748" max="9748" width="12.25" style="319" customWidth="1"/>
    <col min="9749" max="9749" width="11.25" style="319" customWidth="1"/>
    <col min="9750" max="9750" width="12.25" style="319" customWidth="1"/>
    <col min="9751" max="9751" width="11.25" style="319" customWidth="1"/>
    <col min="9752" max="9752" width="12.25" style="319" customWidth="1"/>
    <col min="9753" max="9753" width="11.25" style="319" customWidth="1"/>
    <col min="9754" max="9754" width="14.125" style="319" customWidth="1"/>
    <col min="9755" max="9755" width="10.25" style="319" customWidth="1"/>
    <col min="9756" max="9756" width="17.125" style="319" customWidth="1"/>
    <col min="9757" max="9757" width="12" style="319" customWidth="1"/>
    <col min="9758" max="9758" width="14.125" style="319" customWidth="1"/>
    <col min="9759" max="9759" width="10.25" style="319" customWidth="1"/>
    <col min="9760" max="9760" width="17.125" style="319" customWidth="1"/>
    <col min="9761" max="9761" width="12" style="319" customWidth="1"/>
    <col min="9762" max="9762" width="10.75" style="319" customWidth="1"/>
    <col min="9763" max="9765" width="0" style="319" hidden="1" customWidth="1"/>
    <col min="9766" max="9993" width="8.625" style="319"/>
    <col min="9994" max="9994" width="5.125" style="319" customWidth="1"/>
    <col min="9995" max="9995" width="32.25" style="319" customWidth="1"/>
    <col min="9996" max="9998" width="10.25" style="319" customWidth="1"/>
    <col min="9999" max="10000" width="12.25" style="319" customWidth="1"/>
    <col min="10001" max="10001" width="11.25" style="319" customWidth="1"/>
    <col min="10002" max="10002" width="12.25" style="319" customWidth="1"/>
    <col min="10003" max="10003" width="11.25" style="319" customWidth="1"/>
    <col min="10004" max="10004" width="12.25" style="319" customWidth="1"/>
    <col min="10005" max="10005" width="11.25" style="319" customWidth="1"/>
    <col min="10006" max="10006" width="12.25" style="319" customWidth="1"/>
    <col min="10007" max="10007" width="11.25" style="319" customWidth="1"/>
    <col min="10008" max="10008" width="12.25" style="319" customWidth="1"/>
    <col min="10009" max="10009" width="11.25" style="319" customWidth="1"/>
    <col min="10010" max="10010" width="14.125" style="319" customWidth="1"/>
    <col min="10011" max="10011" width="10.25" style="319" customWidth="1"/>
    <col min="10012" max="10012" width="17.125" style="319" customWidth="1"/>
    <col min="10013" max="10013" width="12" style="319" customWidth="1"/>
    <col min="10014" max="10014" width="14.125" style="319" customWidth="1"/>
    <col min="10015" max="10015" width="10.25" style="319" customWidth="1"/>
    <col min="10016" max="10016" width="17.125" style="319" customWidth="1"/>
    <col min="10017" max="10017" width="12" style="319" customWidth="1"/>
    <col min="10018" max="10018" width="10.75" style="319" customWidth="1"/>
    <col min="10019" max="10021" width="0" style="319" hidden="1" customWidth="1"/>
    <col min="10022" max="10249" width="8.625" style="319"/>
    <col min="10250" max="10250" width="5.125" style="319" customWidth="1"/>
    <col min="10251" max="10251" width="32.25" style="319" customWidth="1"/>
    <col min="10252" max="10254" width="10.25" style="319" customWidth="1"/>
    <col min="10255" max="10256" width="12.25" style="319" customWidth="1"/>
    <col min="10257" max="10257" width="11.25" style="319" customWidth="1"/>
    <col min="10258" max="10258" width="12.25" style="319" customWidth="1"/>
    <col min="10259" max="10259" width="11.25" style="319" customWidth="1"/>
    <col min="10260" max="10260" width="12.25" style="319" customWidth="1"/>
    <col min="10261" max="10261" width="11.25" style="319" customWidth="1"/>
    <col min="10262" max="10262" width="12.25" style="319" customWidth="1"/>
    <col min="10263" max="10263" width="11.25" style="319" customWidth="1"/>
    <col min="10264" max="10264" width="12.25" style="319" customWidth="1"/>
    <col min="10265" max="10265" width="11.25" style="319" customWidth="1"/>
    <col min="10266" max="10266" width="14.125" style="319" customWidth="1"/>
    <col min="10267" max="10267" width="10.25" style="319" customWidth="1"/>
    <col min="10268" max="10268" width="17.125" style="319" customWidth="1"/>
    <col min="10269" max="10269" width="12" style="319" customWidth="1"/>
    <col min="10270" max="10270" width="14.125" style="319" customWidth="1"/>
    <col min="10271" max="10271" width="10.25" style="319" customWidth="1"/>
    <col min="10272" max="10272" width="17.125" style="319" customWidth="1"/>
    <col min="10273" max="10273" width="12" style="319" customWidth="1"/>
    <col min="10274" max="10274" width="10.75" style="319" customWidth="1"/>
    <col min="10275" max="10277" width="0" style="319" hidden="1" customWidth="1"/>
    <col min="10278" max="10505" width="8.625" style="319"/>
    <col min="10506" max="10506" width="5.125" style="319" customWidth="1"/>
    <col min="10507" max="10507" width="32.25" style="319" customWidth="1"/>
    <col min="10508" max="10510" width="10.25" style="319" customWidth="1"/>
    <col min="10511" max="10512" width="12.25" style="319" customWidth="1"/>
    <col min="10513" max="10513" width="11.25" style="319" customWidth="1"/>
    <col min="10514" max="10514" width="12.25" style="319" customWidth="1"/>
    <col min="10515" max="10515" width="11.25" style="319" customWidth="1"/>
    <col min="10516" max="10516" width="12.25" style="319" customWidth="1"/>
    <col min="10517" max="10517" width="11.25" style="319" customWidth="1"/>
    <col min="10518" max="10518" width="12.25" style="319" customWidth="1"/>
    <col min="10519" max="10519" width="11.25" style="319" customWidth="1"/>
    <col min="10520" max="10520" width="12.25" style="319" customWidth="1"/>
    <col min="10521" max="10521" width="11.25" style="319" customWidth="1"/>
    <col min="10522" max="10522" width="14.125" style="319" customWidth="1"/>
    <col min="10523" max="10523" width="10.25" style="319" customWidth="1"/>
    <col min="10524" max="10524" width="17.125" style="319" customWidth="1"/>
    <col min="10525" max="10525" width="12" style="319" customWidth="1"/>
    <col min="10526" max="10526" width="14.125" style="319" customWidth="1"/>
    <col min="10527" max="10527" width="10.25" style="319" customWidth="1"/>
    <col min="10528" max="10528" width="17.125" style="319" customWidth="1"/>
    <col min="10529" max="10529" width="12" style="319" customWidth="1"/>
    <col min="10530" max="10530" width="10.75" style="319" customWidth="1"/>
    <col min="10531" max="10533" width="0" style="319" hidden="1" customWidth="1"/>
    <col min="10534" max="10761" width="8.625" style="319"/>
    <col min="10762" max="10762" width="5.125" style="319" customWidth="1"/>
    <col min="10763" max="10763" width="32.25" style="319" customWidth="1"/>
    <col min="10764" max="10766" width="10.25" style="319" customWidth="1"/>
    <col min="10767" max="10768" width="12.25" style="319" customWidth="1"/>
    <col min="10769" max="10769" width="11.25" style="319" customWidth="1"/>
    <col min="10770" max="10770" width="12.25" style="319" customWidth="1"/>
    <col min="10771" max="10771" width="11.25" style="319" customWidth="1"/>
    <col min="10772" max="10772" width="12.25" style="319" customWidth="1"/>
    <col min="10773" max="10773" width="11.25" style="319" customWidth="1"/>
    <col min="10774" max="10774" width="12.25" style="319" customWidth="1"/>
    <col min="10775" max="10775" width="11.25" style="319" customWidth="1"/>
    <col min="10776" max="10776" width="12.25" style="319" customWidth="1"/>
    <col min="10777" max="10777" width="11.25" style="319" customWidth="1"/>
    <col min="10778" max="10778" width="14.125" style="319" customWidth="1"/>
    <col min="10779" max="10779" width="10.25" style="319" customWidth="1"/>
    <col min="10780" max="10780" width="17.125" style="319" customWidth="1"/>
    <col min="10781" max="10781" width="12" style="319" customWidth="1"/>
    <col min="10782" max="10782" width="14.125" style="319" customWidth="1"/>
    <col min="10783" max="10783" width="10.25" style="319" customWidth="1"/>
    <col min="10784" max="10784" width="17.125" style="319" customWidth="1"/>
    <col min="10785" max="10785" width="12" style="319" customWidth="1"/>
    <col min="10786" max="10786" width="10.75" style="319" customWidth="1"/>
    <col min="10787" max="10789" width="0" style="319" hidden="1" customWidth="1"/>
    <col min="10790" max="11017" width="8.625" style="319"/>
    <col min="11018" max="11018" width="5.125" style="319" customWidth="1"/>
    <col min="11019" max="11019" width="32.25" style="319" customWidth="1"/>
    <col min="11020" max="11022" width="10.25" style="319" customWidth="1"/>
    <col min="11023" max="11024" width="12.25" style="319" customWidth="1"/>
    <col min="11025" max="11025" width="11.25" style="319" customWidth="1"/>
    <col min="11026" max="11026" width="12.25" style="319" customWidth="1"/>
    <col min="11027" max="11027" width="11.25" style="319" customWidth="1"/>
    <col min="11028" max="11028" width="12.25" style="319" customWidth="1"/>
    <col min="11029" max="11029" width="11.25" style="319" customWidth="1"/>
    <col min="11030" max="11030" width="12.25" style="319" customWidth="1"/>
    <col min="11031" max="11031" width="11.25" style="319" customWidth="1"/>
    <col min="11032" max="11032" width="12.25" style="319" customWidth="1"/>
    <col min="11033" max="11033" width="11.25" style="319" customWidth="1"/>
    <col min="11034" max="11034" width="14.125" style="319" customWidth="1"/>
    <col min="11035" max="11035" width="10.25" style="319" customWidth="1"/>
    <col min="11036" max="11036" width="17.125" style="319" customWidth="1"/>
    <col min="11037" max="11037" width="12" style="319" customWidth="1"/>
    <col min="11038" max="11038" width="14.125" style="319" customWidth="1"/>
    <col min="11039" max="11039" width="10.25" style="319" customWidth="1"/>
    <col min="11040" max="11040" width="17.125" style="319" customWidth="1"/>
    <col min="11041" max="11041" width="12" style="319" customWidth="1"/>
    <col min="11042" max="11042" width="10.75" style="319" customWidth="1"/>
    <col min="11043" max="11045" width="0" style="319" hidden="1" customWidth="1"/>
    <col min="11046" max="11273" width="8.625" style="319"/>
    <col min="11274" max="11274" width="5.125" style="319" customWidth="1"/>
    <col min="11275" max="11275" width="32.25" style="319" customWidth="1"/>
    <col min="11276" max="11278" width="10.25" style="319" customWidth="1"/>
    <col min="11279" max="11280" width="12.25" style="319" customWidth="1"/>
    <col min="11281" max="11281" width="11.25" style="319" customWidth="1"/>
    <col min="11282" max="11282" width="12.25" style="319" customWidth="1"/>
    <col min="11283" max="11283" width="11.25" style="319" customWidth="1"/>
    <col min="11284" max="11284" width="12.25" style="319" customWidth="1"/>
    <col min="11285" max="11285" width="11.25" style="319" customWidth="1"/>
    <col min="11286" max="11286" width="12.25" style="319" customWidth="1"/>
    <col min="11287" max="11287" width="11.25" style="319" customWidth="1"/>
    <col min="11288" max="11288" width="12.25" style="319" customWidth="1"/>
    <col min="11289" max="11289" width="11.25" style="319" customWidth="1"/>
    <col min="11290" max="11290" width="14.125" style="319" customWidth="1"/>
    <col min="11291" max="11291" width="10.25" style="319" customWidth="1"/>
    <col min="11292" max="11292" width="17.125" style="319" customWidth="1"/>
    <col min="11293" max="11293" width="12" style="319" customWidth="1"/>
    <col min="11294" max="11294" width="14.125" style="319" customWidth="1"/>
    <col min="11295" max="11295" width="10.25" style="319" customWidth="1"/>
    <col min="11296" max="11296" width="17.125" style="319" customWidth="1"/>
    <col min="11297" max="11297" width="12" style="319" customWidth="1"/>
    <col min="11298" max="11298" width="10.75" style="319" customWidth="1"/>
    <col min="11299" max="11301" width="0" style="319" hidden="1" customWidth="1"/>
    <col min="11302" max="11529" width="8.625" style="319"/>
    <col min="11530" max="11530" width="5.125" style="319" customWidth="1"/>
    <col min="11531" max="11531" width="32.25" style="319" customWidth="1"/>
    <col min="11532" max="11534" width="10.25" style="319" customWidth="1"/>
    <col min="11535" max="11536" width="12.25" style="319" customWidth="1"/>
    <col min="11537" max="11537" width="11.25" style="319" customWidth="1"/>
    <col min="11538" max="11538" width="12.25" style="319" customWidth="1"/>
    <col min="11539" max="11539" width="11.25" style="319" customWidth="1"/>
    <col min="11540" max="11540" width="12.25" style="319" customWidth="1"/>
    <col min="11541" max="11541" width="11.25" style="319" customWidth="1"/>
    <col min="11542" max="11542" width="12.25" style="319" customWidth="1"/>
    <col min="11543" max="11543" width="11.25" style="319" customWidth="1"/>
    <col min="11544" max="11544" width="12.25" style="319" customWidth="1"/>
    <col min="11545" max="11545" width="11.25" style="319" customWidth="1"/>
    <col min="11546" max="11546" width="14.125" style="319" customWidth="1"/>
    <col min="11547" max="11547" width="10.25" style="319" customWidth="1"/>
    <col min="11548" max="11548" width="17.125" style="319" customWidth="1"/>
    <col min="11549" max="11549" width="12" style="319" customWidth="1"/>
    <col min="11550" max="11550" width="14.125" style="319" customWidth="1"/>
    <col min="11551" max="11551" width="10.25" style="319" customWidth="1"/>
    <col min="11552" max="11552" width="17.125" style="319" customWidth="1"/>
    <col min="11553" max="11553" width="12" style="319" customWidth="1"/>
    <col min="11554" max="11554" width="10.75" style="319" customWidth="1"/>
    <col min="11555" max="11557" width="0" style="319" hidden="1" customWidth="1"/>
    <col min="11558" max="11785" width="8.625" style="319"/>
    <col min="11786" max="11786" width="5.125" style="319" customWidth="1"/>
    <col min="11787" max="11787" width="32.25" style="319" customWidth="1"/>
    <col min="11788" max="11790" width="10.25" style="319" customWidth="1"/>
    <col min="11791" max="11792" width="12.25" style="319" customWidth="1"/>
    <col min="11793" max="11793" width="11.25" style="319" customWidth="1"/>
    <col min="11794" max="11794" width="12.25" style="319" customWidth="1"/>
    <col min="11795" max="11795" width="11.25" style="319" customWidth="1"/>
    <col min="11796" max="11796" width="12.25" style="319" customWidth="1"/>
    <col min="11797" max="11797" width="11.25" style="319" customWidth="1"/>
    <col min="11798" max="11798" width="12.25" style="319" customWidth="1"/>
    <col min="11799" max="11799" width="11.25" style="319" customWidth="1"/>
    <col min="11800" max="11800" width="12.25" style="319" customWidth="1"/>
    <col min="11801" max="11801" width="11.25" style="319" customWidth="1"/>
    <col min="11802" max="11802" width="14.125" style="319" customWidth="1"/>
    <col min="11803" max="11803" width="10.25" style="319" customWidth="1"/>
    <col min="11804" max="11804" width="17.125" style="319" customWidth="1"/>
    <col min="11805" max="11805" width="12" style="319" customWidth="1"/>
    <col min="11806" max="11806" width="14.125" style="319" customWidth="1"/>
    <col min="11807" max="11807" width="10.25" style="319" customWidth="1"/>
    <col min="11808" max="11808" width="17.125" style="319" customWidth="1"/>
    <col min="11809" max="11809" width="12" style="319" customWidth="1"/>
    <col min="11810" max="11810" width="10.75" style="319" customWidth="1"/>
    <col min="11811" max="11813" width="0" style="319" hidden="1" customWidth="1"/>
    <col min="11814" max="12041" width="8.625" style="319"/>
    <col min="12042" max="12042" width="5.125" style="319" customWidth="1"/>
    <col min="12043" max="12043" width="32.25" style="319" customWidth="1"/>
    <col min="12044" max="12046" width="10.25" style="319" customWidth="1"/>
    <col min="12047" max="12048" width="12.25" style="319" customWidth="1"/>
    <col min="12049" max="12049" width="11.25" style="319" customWidth="1"/>
    <col min="12050" max="12050" width="12.25" style="319" customWidth="1"/>
    <col min="12051" max="12051" width="11.25" style="319" customWidth="1"/>
    <col min="12052" max="12052" width="12.25" style="319" customWidth="1"/>
    <col min="12053" max="12053" width="11.25" style="319" customWidth="1"/>
    <col min="12054" max="12054" width="12.25" style="319" customWidth="1"/>
    <col min="12055" max="12055" width="11.25" style="319" customWidth="1"/>
    <col min="12056" max="12056" width="12.25" style="319" customWidth="1"/>
    <col min="12057" max="12057" width="11.25" style="319" customWidth="1"/>
    <col min="12058" max="12058" width="14.125" style="319" customWidth="1"/>
    <col min="12059" max="12059" width="10.25" style="319" customWidth="1"/>
    <col min="12060" max="12060" width="17.125" style="319" customWidth="1"/>
    <col min="12061" max="12061" width="12" style="319" customWidth="1"/>
    <col min="12062" max="12062" width="14.125" style="319" customWidth="1"/>
    <col min="12063" max="12063" width="10.25" style="319" customWidth="1"/>
    <col min="12064" max="12064" width="17.125" style="319" customWidth="1"/>
    <col min="12065" max="12065" width="12" style="319" customWidth="1"/>
    <col min="12066" max="12066" width="10.75" style="319" customWidth="1"/>
    <col min="12067" max="12069" width="0" style="319" hidden="1" customWidth="1"/>
    <col min="12070" max="12297" width="8.625" style="319"/>
    <col min="12298" max="12298" width="5.125" style="319" customWidth="1"/>
    <col min="12299" max="12299" width="32.25" style="319" customWidth="1"/>
    <col min="12300" max="12302" width="10.25" style="319" customWidth="1"/>
    <col min="12303" max="12304" width="12.25" style="319" customWidth="1"/>
    <col min="12305" max="12305" width="11.25" style="319" customWidth="1"/>
    <col min="12306" max="12306" width="12.25" style="319" customWidth="1"/>
    <col min="12307" max="12307" width="11.25" style="319" customWidth="1"/>
    <col min="12308" max="12308" width="12.25" style="319" customWidth="1"/>
    <col min="12309" max="12309" width="11.25" style="319" customWidth="1"/>
    <col min="12310" max="12310" width="12.25" style="319" customWidth="1"/>
    <col min="12311" max="12311" width="11.25" style="319" customWidth="1"/>
    <col min="12312" max="12312" width="12.25" style="319" customWidth="1"/>
    <col min="12313" max="12313" width="11.25" style="319" customWidth="1"/>
    <col min="12314" max="12314" width="14.125" style="319" customWidth="1"/>
    <col min="12315" max="12315" width="10.25" style="319" customWidth="1"/>
    <col min="12316" max="12316" width="17.125" style="319" customWidth="1"/>
    <col min="12317" max="12317" width="12" style="319" customWidth="1"/>
    <col min="12318" max="12318" width="14.125" style="319" customWidth="1"/>
    <col min="12319" max="12319" width="10.25" style="319" customWidth="1"/>
    <col min="12320" max="12320" width="17.125" style="319" customWidth="1"/>
    <col min="12321" max="12321" width="12" style="319" customWidth="1"/>
    <col min="12322" max="12322" width="10.75" style="319" customWidth="1"/>
    <col min="12323" max="12325" width="0" style="319" hidden="1" customWidth="1"/>
    <col min="12326" max="12553" width="8.625" style="319"/>
    <col min="12554" max="12554" width="5.125" style="319" customWidth="1"/>
    <col min="12555" max="12555" width="32.25" style="319" customWidth="1"/>
    <col min="12556" max="12558" width="10.25" style="319" customWidth="1"/>
    <col min="12559" max="12560" width="12.25" style="319" customWidth="1"/>
    <col min="12561" max="12561" width="11.25" style="319" customWidth="1"/>
    <col min="12562" max="12562" width="12.25" style="319" customWidth="1"/>
    <col min="12563" max="12563" width="11.25" style="319" customWidth="1"/>
    <col min="12564" max="12564" width="12.25" style="319" customWidth="1"/>
    <col min="12565" max="12565" width="11.25" style="319" customWidth="1"/>
    <col min="12566" max="12566" width="12.25" style="319" customWidth="1"/>
    <col min="12567" max="12567" width="11.25" style="319" customWidth="1"/>
    <col min="12568" max="12568" width="12.25" style="319" customWidth="1"/>
    <col min="12569" max="12569" width="11.25" style="319" customWidth="1"/>
    <col min="12570" max="12570" width="14.125" style="319" customWidth="1"/>
    <col min="12571" max="12571" width="10.25" style="319" customWidth="1"/>
    <col min="12572" max="12572" width="17.125" style="319" customWidth="1"/>
    <col min="12573" max="12573" width="12" style="319" customWidth="1"/>
    <col min="12574" max="12574" width="14.125" style="319" customWidth="1"/>
    <col min="12575" max="12575" width="10.25" style="319" customWidth="1"/>
    <col min="12576" max="12576" width="17.125" style="319" customWidth="1"/>
    <col min="12577" max="12577" width="12" style="319" customWidth="1"/>
    <col min="12578" max="12578" width="10.75" style="319" customWidth="1"/>
    <col min="12579" max="12581" width="0" style="319" hidden="1" customWidth="1"/>
    <col min="12582" max="12809" width="8.625" style="319"/>
    <col min="12810" max="12810" width="5.125" style="319" customWidth="1"/>
    <col min="12811" max="12811" width="32.25" style="319" customWidth="1"/>
    <col min="12812" max="12814" width="10.25" style="319" customWidth="1"/>
    <col min="12815" max="12816" width="12.25" style="319" customWidth="1"/>
    <col min="12817" max="12817" width="11.25" style="319" customWidth="1"/>
    <col min="12818" max="12818" width="12.25" style="319" customWidth="1"/>
    <col min="12819" max="12819" width="11.25" style="319" customWidth="1"/>
    <col min="12820" max="12820" width="12.25" style="319" customWidth="1"/>
    <col min="12821" max="12821" width="11.25" style="319" customWidth="1"/>
    <col min="12822" max="12822" width="12.25" style="319" customWidth="1"/>
    <col min="12823" max="12823" width="11.25" style="319" customWidth="1"/>
    <col min="12824" max="12824" width="12.25" style="319" customWidth="1"/>
    <col min="12825" max="12825" width="11.25" style="319" customWidth="1"/>
    <col min="12826" max="12826" width="14.125" style="319" customWidth="1"/>
    <col min="12827" max="12827" width="10.25" style="319" customWidth="1"/>
    <col min="12828" max="12828" width="17.125" style="319" customWidth="1"/>
    <col min="12829" max="12829" width="12" style="319" customWidth="1"/>
    <col min="12830" max="12830" width="14.125" style="319" customWidth="1"/>
    <col min="12831" max="12831" width="10.25" style="319" customWidth="1"/>
    <col min="12832" max="12832" width="17.125" style="319" customWidth="1"/>
    <col min="12833" max="12833" width="12" style="319" customWidth="1"/>
    <col min="12834" max="12834" width="10.75" style="319" customWidth="1"/>
    <col min="12835" max="12837" width="0" style="319" hidden="1" customWidth="1"/>
    <col min="12838" max="13065" width="8.625" style="319"/>
    <col min="13066" max="13066" width="5.125" style="319" customWidth="1"/>
    <col min="13067" max="13067" width="32.25" style="319" customWidth="1"/>
    <col min="13068" max="13070" width="10.25" style="319" customWidth="1"/>
    <col min="13071" max="13072" width="12.25" style="319" customWidth="1"/>
    <col min="13073" max="13073" width="11.25" style="319" customWidth="1"/>
    <col min="13074" max="13074" width="12.25" style="319" customWidth="1"/>
    <col min="13075" max="13075" width="11.25" style="319" customWidth="1"/>
    <col min="13076" max="13076" width="12.25" style="319" customWidth="1"/>
    <col min="13077" max="13077" width="11.25" style="319" customWidth="1"/>
    <col min="13078" max="13078" width="12.25" style="319" customWidth="1"/>
    <col min="13079" max="13079" width="11.25" style="319" customWidth="1"/>
    <col min="13080" max="13080" width="12.25" style="319" customWidth="1"/>
    <col min="13081" max="13081" width="11.25" style="319" customWidth="1"/>
    <col min="13082" max="13082" width="14.125" style="319" customWidth="1"/>
    <col min="13083" max="13083" width="10.25" style="319" customWidth="1"/>
    <col min="13084" max="13084" width="17.125" style="319" customWidth="1"/>
    <col min="13085" max="13085" width="12" style="319" customWidth="1"/>
    <col min="13086" max="13086" width="14.125" style="319" customWidth="1"/>
    <col min="13087" max="13087" width="10.25" style="319" customWidth="1"/>
    <col min="13088" max="13088" width="17.125" style="319" customWidth="1"/>
    <col min="13089" max="13089" width="12" style="319" customWidth="1"/>
    <col min="13090" max="13090" width="10.75" style="319" customWidth="1"/>
    <col min="13091" max="13093" width="0" style="319" hidden="1" customWidth="1"/>
    <col min="13094" max="13321" width="8.625" style="319"/>
    <col min="13322" max="13322" width="5.125" style="319" customWidth="1"/>
    <col min="13323" max="13323" width="32.25" style="319" customWidth="1"/>
    <col min="13324" max="13326" width="10.25" style="319" customWidth="1"/>
    <col min="13327" max="13328" width="12.25" style="319" customWidth="1"/>
    <col min="13329" max="13329" width="11.25" style="319" customWidth="1"/>
    <col min="13330" max="13330" width="12.25" style="319" customWidth="1"/>
    <col min="13331" max="13331" width="11.25" style="319" customWidth="1"/>
    <col min="13332" max="13332" width="12.25" style="319" customWidth="1"/>
    <col min="13333" max="13333" width="11.25" style="319" customWidth="1"/>
    <col min="13334" max="13334" width="12.25" style="319" customWidth="1"/>
    <col min="13335" max="13335" width="11.25" style="319" customWidth="1"/>
    <col min="13336" max="13336" width="12.25" style="319" customWidth="1"/>
    <col min="13337" max="13337" width="11.25" style="319" customWidth="1"/>
    <col min="13338" max="13338" width="14.125" style="319" customWidth="1"/>
    <col min="13339" max="13339" width="10.25" style="319" customWidth="1"/>
    <col min="13340" max="13340" width="17.125" style="319" customWidth="1"/>
    <col min="13341" max="13341" width="12" style="319" customWidth="1"/>
    <col min="13342" max="13342" width="14.125" style="319" customWidth="1"/>
    <col min="13343" max="13343" width="10.25" style="319" customWidth="1"/>
    <col min="13344" max="13344" width="17.125" style="319" customWidth="1"/>
    <col min="13345" max="13345" width="12" style="319" customWidth="1"/>
    <col min="13346" max="13346" width="10.75" style="319" customWidth="1"/>
    <col min="13347" max="13349" width="0" style="319" hidden="1" customWidth="1"/>
    <col min="13350" max="13577" width="8.625" style="319"/>
    <col min="13578" max="13578" width="5.125" style="319" customWidth="1"/>
    <col min="13579" max="13579" width="32.25" style="319" customWidth="1"/>
    <col min="13580" max="13582" width="10.25" style="319" customWidth="1"/>
    <col min="13583" max="13584" width="12.25" style="319" customWidth="1"/>
    <col min="13585" max="13585" width="11.25" style="319" customWidth="1"/>
    <col min="13586" max="13586" width="12.25" style="319" customWidth="1"/>
    <col min="13587" max="13587" width="11.25" style="319" customWidth="1"/>
    <col min="13588" max="13588" width="12.25" style="319" customWidth="1"/>
    <col min="13589" max="13589" width="11.25" style="319" customWidth="1"/>
    <col min="13590" max="13590" width="12.25" style="319" customWidth="1"/>
    <col min="13591" max="13591" width="11.25" style="319" customWidth="1"/>
    <col min="13592" max="13592" width="12.25" style="319" customWidth="1"/>
    <col min="13593" max="13593" width="11.25" style="319" customWidth="1"/>
    <col min="13594" max="13594" width="14.125" style="319" customWidth="1"/>
    <col min="13595" max="13595" width="10.25" style="319" customWidth="1"/>
    <col min="13596" max="13596" width="17.125" style="319" customWidth="1"/>
    <col min="13597" max="13597" width="12" style="319" customWidth="1"/>
    <col min="13598" max="13598" width="14.125" style="319" customWidth="1"/>
    <col min="13599" max="13599" width="10.25" style="319" customWidth="1"/>
    <col min="13600" max="13600" width="17.125" style="319" customWidth="1"/>
    <col min="13601" max="13601" width="12" style="319" customWidth="1"/>
    <col min="13602" max="13602" width="10.75" style="319" customWidth="1"/>
    <col min="13603" max="13605" width="0" style="319" hidden="1" customWidth="1"/>
    <col min="13606" max="13833" width="8.625" style="319"/>
    <col min="13834" max="13834" width="5.125" style="319" customWidth="1"/>
    <col min="13835" max="13835" width="32.25" style="319" customWidth="1"/>
    <col min="13836" max="13838" width="10.25" style="319" customWidth="1"/>
    <col min="13839" max="13840" width="12.25" style="319" customWidth="1"/>
    <col min="13841" max="13841" width="11.25" style="319" customWidth="1"/>
    <col min="13842" max="13842" width="12.25" style="319" customWidth="1"/>
    <col min="13843" max="13843" width="11.25" style="319" customWidth="1"/>
    <col min="13844" max="13844" width="12.25" style="319" customWidth="1"/>
    <col min="13845" max="13845" width="11.25" style="319" customWidth="1"/>
    <col min="13846" max="13846" width="12.25" style="319" customWidth="1"/>
    <col min="13847" max="13847" width="11.25" style="319" customWidth="1"/>
    <col min="13848" max="13848" width="12.25" style="319" customWidth="1"/>
    <col min="13849" max="13849" width="11.25" style="319" customWidth="1"/>
    <col min="13850" max="13850" width="14.125" style="319" customWidth="1"/>
    <col min="13851" max="13851" width="10.25" style="319" customWidth="1"/>
    <col min="13852" max="13852" width="17.125" style="319" customWidth="1"/>
    <col min="13853" max="13853" width="12" style="319" customWidth="1"/>
    <col min="13854" max="13854" width="14.125" style="319" customWidth="1"/>
    <col min="13855" max="13855" width="10.25" style="319" customWidth="1"/>
    <col min="13856" max="13856" width="17.125" style="319" customWidth="1"/>
    <col min="13857" max="13857" width="12" style="319" customWidth="1"/>
    <col min="13858" max="13858" width="10.75" style="319" customWidth="1"/>
    <col min="13859" max="13861" width="0" style="319" hidden="1" customWidth="1"/>
    <col min="13862" max="14089" width="8.625" style="319"/>
    <col min="14090" max="14090" width="5.125" style="319" customWidth="1"/>
    <col min="14091" max="14091" width="32.25" style="319" customWidth="1"/>
    <col min="14092" max="14094" width="10.25" style="319" customWidth="1"/>
    <col min="14095" max="14096" width="12.25" style="319" customWidth="1"/>
    <col min="14097" max="14097" width="11.25" style="319" customWidth="1"/>
    <col min="14098" max="14098" width="12.25" style="319" customWidth="1"/>
    <col min="14099" max="14099" width="11.25" style="319" customWidth="1"/>
    <col min="14100" max="14100" width="12.25" style="319" customWidth="1"/>
    <col min="14101" max="14101" width="11.25" style="319" customWidth="1"/>
    <col min="14102" max="14102" width="12.25" style="319" customWidth="1"/>
    <col min="14103" max="14103" width="11.25" style="319" customWidth="1"/>
    <col min="14104" max="14104" width="12.25" style="319" customWidth="1"/>
    <col min="14105" max="14105" width="11.25" style="319" customWidth="1"/>
    <col min="14106" max="14106" width="14.125" style="319" customWidth="1"/>
    <col min="14107" max="14107" width="10.25" style="319" customWidth="1"/>
    <col min="14108" max="14108" width="17.125" style="319" customWidth="1"/>
    <col min="14109" max="14109" width="12" style="319" customWidth="1"/>
    <col min="14110" max="14110" width="14.125" style="319" customWidth="1"/>
    <col min="14111" max="14111" width="10.25" style="319" customWidth="1"/>
    <col min="14112" max="14112" width="17.125" style="319" customWidth="1"/>
    <col min="14113" max="14113" width="12" style="319" customWidth="1"/>
    <col min="14114" max="14114" width="10.75" style="319" customWidth="1"/>
    <col min="14115" max="14117" width="0" style="319" hidden="1" customWidth="1"/>
    <col min="14118" max="14345" width="8.625" style="319"/>
    <col min="14346" max="14346" width="5.125" style="319" customWidth="1"/>
    <col min="14347" max="14347" width="32.25" style="319" customWidth="1"/>
    <col min="14348" max="14350" width="10.25" style="319" customWidth="1"/>
    <col min="14351" max="14352" width="12.25" style="319" customWidth="1"/>
    <col min="14353" max="14353" width="11.25" style="319" customWidth="1"/>
    <col min="14354" max="14354" width="12.25" style="319" customWidth="1"/>
    <col min="14355" max="14355" width="11.25" style="319" customWidth="1"/>
    <col min="14356" max="14356" width="12.25" style="319" customWidth="1"/>
    <col min="14357" max="14357" width="11.25" style="319" customWidth="1"/>
    <col min="14358" max="14358" width="12.25" style="319" customWidth="1"/>
    <col min="14359" max="14359" width="11.25" style="319" customWidth="1"/>
    <col min="14360" max="14360" width="12.25" style="319" customWidth="1"/>
    <col min="14361" max="14361" width="11.25" style="319" customWidth="1"/>
    <col min="14362" max="14362" width="14.125" style="319" customWidth="1"/>
    <col min="14363" max="14363" width="10.25" style="319" customWidth="1"/>
    <col min="14364" max="14364" width="17.125" style="319" customWidth="1"/>
    <col min="14365" max="14365" width="12" style="319" customWidth="1"/>
    <col min="14366" max="14366" width="14.125" style="319" customWidth="1"/>
    <col min="14367" max="14367" width="10.25" style="319" customWidth="1"/>
    <col min="14368" max="14368" width="17.125" style="319" customWidth="1"/>
    <col min="14369" max="14369" width="12" style="319" customWidth="1"/>
    <col min="14370" max="14370" width="10.75" style="319" customWidth="1"/>
    <col min="14371" max="14373" width="0" style="319" hidden="1" customWidth="1"/>
    <col min="14374" max="14601" width="8.625" style="319"/>
    <col min="14602" max="14602" width="5.125" style="319" customWidth="1"/>
    <col min="14603" max="14603" width="32.25" style="319" customWidth="1"/>
    <col min="14604" max="14606" width="10.25" style="319" customWidth="1"/>
    <col min="14607" max="14608" width="12.25" style="319" customWidth="1"/>
    <col min="14609" max="14609" width="11.25" style="319" customWidth="1"/>
    <col min="14610" max="14610" width="12.25" style="319" customWidth="1"/>
    <col min="14611" max="14611" width="11.25" style="319" customWidth="1"/>
    <col min="14612" max="14612" width="12.25" style="319" customWidth="1"/>
    <col min="14613" max="14613" width="11.25" style="319" customWidth="1"/>
    <col min="14614" max="14614" width="12.25" style="319" customWidth="1"/>
    <col min="14615" max="14615" width="11.25" style="319" customWidth="1"/>
    <col min="14616" max="14616" width="12.25" style="319" customWidth="1"/>
    <col min="14617" max="14617" width="11.25" style="319" customWidth="1"/>
    <col min="14618" max="14618" width="14.125" style="319" customWidth="1"/>
    <col min="14619" max="14619" width="10.25" style="319" customWidth="1"/>
    <col min="14620" max="14620" width="17.125" style="319" customWidth="1"/>
    <col min="14621" max="14621" width="12" style="319" customWidth="1"/>
    <col min="14622" max="14622" width="14.125" style="319" customWidth="1"/>
    <col min="14623" max="14623" width="10.25" style="319" customWidth="1"/>
    <col min="14624" max="14624" width="17.125" style="319" customWidth="1"/>
    <col min="14625" max="14625" width="12" style="319" customWidth="1"/>
    <col min="14626" max="14626" width="10.75" style="319" customWidth="1"/>
    <col min="14627" max="14629" width="0" style="319" hidden="1" customWidth="1"/>
    <col min="14630" max="14857" width="8.625" style="319"/>
    <col min="14858" max="14858" width="5.125" style="319" customWidth="1"/>
    <col min="14859" max="14859" width="32.25" style="319" customWidth="1"/>
    <col min="14860" max="14862" width="10.25" style="319" customWidth="1"/>
    <col min="14863" max="14864" width="12.25" style="319" customWidth="1"/>
    <col min="14865" max="14865" width="11.25" style="319" customWidth="1"/>
    <col min="14866" max="14866" width="12.25" style="319" customWidth="1"/>
    <col min="14867" max="14867" width="11.25" style="319" customWidth="1"/>
    <col min="14868" max="14868" width="12.25" style="319" customWidth="1"/>
    <col min="14869" max="14869" width="11.25" style="319" customWidth="1"/>
    <col min="14870" max="14870" width="12.25" style="319" customWidth="1"/>
    <col min="14871" max="14871" width="11.25" style="319" customWidth="1"/>
    <col min="14872" max="14872" width="12.25" style="319" customWidth="1"/>
    <col min="14873" max="14873" width="11.25" style="319" customWidth="1"/>
    <col min="14874" max="14874" width="14.125" style="319" customWidth="1"/>
    <col min="14875" max="14875" width="10.25" style="319" customWidth="1"/>
    <col min="14876" max="14876" width="17.125" style="319" customWidth="1"/>
    <col min="14877" max="14877" width="12" style="319" customWidth="1"/>
    <col min="14878" max="14878" width="14.125" style="319" customWidth="1"/>
    <col min="14879" max="14879" width="10.25" style="319" customWidth="1"/>
    <col min="14880" max="14880" width="17.125" style="319" customWidth="1"/>
    <col min="14881" max="14881" width="12" style="319" customWidth="1"/>
    <col min="14882" max="14882" width="10.75" style="319" customWidth="1"/>
    <col min="14883" max="14885" width="0" style="319" hidden="1" customWidth="1"/>
    <col min="14886" max="15113" width="8.625" style="319"/>
    <col min="15114" max="15114" width="5.125" style="319" customWidth="1"/>
    <col min="15115" max="15115" width="32.25" style="319" customWidth="1"/>
    <col min="15116" max="15118" width="10.25" style="319" customWidth="1"/>
    <col min="15119" max="15120" width="12.25" style="319" customWidth="1"/>
    <col min="15121" max="15121" width="11.25" style="319" customWidth="1"/>
    <col min="15122" max="15122" width="12.25" style="319" customWidth="1"/>
    <col min="15123" max="15123" width="11.25" style="319" customWidth="1"/>
    <col min="15124" max="15124" width="12.25" style="319" customWidth="1"/>
    <col min="15125" max="15125" width="11.25" style="319" customWidth="1"/>
    <col min="15126" max="15126" width="12.25" style="319" customWidth="1"/>
    <col min="15127" max="15127" width="11.25" style="319" customWidth="1"/>
    <col min="15128" max="15128" width="12.25" style="319" customWidth="1"/>
    <col min="15129" max="15129" width="11.25" style="319" customWidth="1"/>
    <col min="15130" max="15130" width="14.125" style="319" customWidth="1"/>
    <col min="15131" max="15131" width="10.25" style="319" customWidth="1"/>
    <col min="15132" max="15132" width="17.125" style="319" customWidth="1"/>
    <col min="15133" max="15133" width="12" style="319" customWidth="1"/>
    <col min="15134" max="15134" width="14.125" style="319" customWidth="1"/>
    <col min="15135" max="15135" width="10.25" style="319" customWidth="1"/>
    <col min="15136" max="15136" width="17.125" style="319" customWidth="1"/>
    <col min="15137" max="15137" width="12" style="319" customWidth="1"/>
    <col min="15138" max="15138" width="10.75" style="319" customWidth="1"/>
    <col min="15139" max="15141" width="0" style="319" hidden="1" customWidth="1"/>
    <col min="15142" max="15369" width="8.625" style="319"/>
    <col min="15370" max="15370" width="5.125" style="319" customWidth="1"/>
    <col min="15371" max="15371" width="32.25" style="319" customWidth="1"/>
    <col min="15372" max="15374" width="10.25" style="319" customWidth="1"/>
    <col min="15375" max="15376" width="12.25" style="319" customWidth="1"/>
    <col min="15377" max="15377" width="11.25" style="319" customWidth="1"/>
    <col min="15378" max="15378" width="12.25" style="319" customWidth="1"/>
    <col min="15379" max="15379" width="11.25" style="319" customWidth="1"/>
    <col min="15380" max="15380" width="12.25" style="319" customWidth="1"/>
    <col min="15381" max="15381" width="11.25" style="319" customWidth="1"/>
    <col min="15382" max="15382" width="12.25" style="319" customWidth="1"/>
    <col min="15383" max="15383" width="11.25" style="319" customWidth="1"/>
    <col min="15384" max="15384" width="12.25" style="319" customWidth="1"/>
    <col min="15385" max="15385" width="11.25" style="319" customWidth="1"/>
    <col min="15386" max="15386" width="14.125" style="319" customWidth="1"/>
    <col min="15387" max="15387" width="10.25" style="319" customWidth="1"/>
    <col min="15388" max="15388" width="17.125" style="319" customWidth="1"/>
    <col min="15389" max="15389" width="12" style="319" customWidth="1"/>
    <col min="15390" max="15390" width="14.125" style="319" customWidth="1"/>
    <col min="15391" max="15391" width="10.25" style="319" customWidth="1"/>
    <col min="15392" max="15392" width="17.125" style="319" customWidth="1"/>
    <col min="15393" max="15393" width="12" style="319" customWidth="1"/>
    <col min="15394" max="15394" width="10.75" style="319" customWidth="1"/>
    <col min="15395" max="15397" width="0" style="319" hidden="1" customWidth="1"/>
    <col min="15398" max="15625" width="8.625" style="319"/>
    <col min="15626" max="15626" width="5.125" style="319" customWidth="1"/>
    <col min="15627" max="15627" width="32.25" style="319" customWidth="1"/>
    <col min="15628" max="15630" width="10.25" style="319" customWidth="1"/>
    <col min="15631" max="15632" width="12.25" style="319" customWidth="1"/>
    <col min="15633" max="15633" width="11.25" style="319" customWidth="1"/>
    <col min="15634" max="15634" width="12.25" style="319" customWidth="1"/>
    <col min="15635" max="15635" width="11.25" style="319" customWidth="1"/>
    <col min="15636" max="15636" width="12.25" style="319" customWidth="1"/>
    <col min="15637" max="15637" width="11.25" style="319" customWidth="1"/>
    <col min="15638" max="15638" width="12.25" style="319" customWidth="1"/>
    <col min="15639" max="15639" width="11.25" style="319" customWidth="1"/>
    <col min="15640" max="15640" width="12.25" style="319" customWidth="1"/>
    <col min="15641" max="15641" width="11.25" style="319" customWidth="1"/>
    <col min="15642" max="15642" width="14.125" style="319" customWidth="1"/>
    <col min="15643" max="15643" width="10.25" style="319" customWidth="1"/>
    <col min="15644" max="15644" width="17.125" style="319" customWidth="1"/>
    <col min="15645" max="15645" width="12" style="319" customWidth="1"/>
    <col min="15646" max="15646" width="14.125" style="319" customWidth="1"/>
    <col min="15647" max="15647" width="10.25" style="319" customWidth="1"/>
    <col min="15648" max="15648" width="17.125" style="319" customWidth="1"/>
    <col min="15649" max="15649" width="12" style="319" customWidth="1"/>
    <col min="15650" max="15650" width="10.75" style="319" customWidth="1"/>
    <col min="15651" max="15653" width="0" style="319" hidden="1" customWidth="1"/>
    <col min="15654" max="15881" width="8.625" style="319"/>
    <col min="15882" max="15882" width="5.125" style="319" customWidth="1"/>
    <col min="15883" max="15883" width="32.25" style="319" customWidth="1"/>
    <col min="15884" max="15886" width="10.25" style="319" customWidth="1"/>
    <col min="15887" max="15888" width="12.25" style="319" customWidth="1"/>
    <col min="15889" max="15889" width="11.25" style="319" customWidth="1"/>
    <col min="15890" max="15890" width="12.25" style="319" customWidth="1"/>
    <col min="15891" max="15891" width="11.25" style="319" customWidth="1"/>
    <col min="15892" max="15892" width="12.25" style="319" customWidth="1"/>
    <col min="15893" max="15893" width="11.25" style="319" customWidth="1"/>
    <col min="15894" max="15894" width="12.25" style="319" customWidth="1"/>
    <col min="15895" max="15895" width="11.25" style="319" customWidth="1"/>
    <col min="15896" max="15896" width="12.25" style="319" customWidth="1"/>
    <col min="15897" max="15897" width="11.25" style="319" customWidth="1"/>
    <col min="15898" max="15898" width="14.125" style="319" customWidth="1"/>
    <col min="15899" max="15899" width="10.25" style="319" customWidth="1"/>
    <col min="15900" max="15900" width="17.125" style="319" customWidth="1"/>
    <col min="15901" max="15901" width="12" style="319" customWidth="1"/>
    <col min="15902" max="15902" width="14.125" style="319" customWidth="1"/>
    <col min="15903" max="15903" width="10.25" style="319" customWidth="1"/>
    <col min="15904" max="15904" width="17.125" style="319" customWidth="1"/>
    <col min="15905" max="15905" width="12" style="319" customWidth="1"/>
    <col min="15906" max="15906" width="10.75" style="319" customWidth="1"/>
    <col min="15907" max="15909" width="0" style="319" hidden="1" customWidth="1"/>
    <col min="15910" max="16137" width="8.625" style="319"/>
    <col min="16138" max="16138" width="5.125" style="319" customWidth="1"/>
    <col min="16139" max="16139" width="32.25" style="319" customWidth="1"/>
    <col min="16140" max="16142" width="10.25" style="319" customWidth="1"/>
    <col min="16143" max="16144" width="12.25" style="319" customWidth="1"/>
    <col min="16145" max="16145" width="11.25" style="319" customWidth="1"/>
    <col min="16146" max="16146" width="12.25" style="319" customWidth="1"/>
    <col min="16147" max="16147" width="11.25" style="319" customWidth="1"/>
    <col min="16148" max="16148" width="12.25" style="319" customWidth="1"/>
    <col min="16149" max="16149" width="11.25" style="319" customWidth="1"/>
    <col min="16150" max="16150" width="12.25" style="319" customWidth="1"/>
    <col min="16151" max="16151" width="11.25" style="319" customWidth="1"/>
    <col min="16152" max="16152" width="12.25" style="319" customWidth="1"/>
    <col min="16153" max="16153" width="11.25" style="319" customWidth="1"/>
    <col min="16154" max="16154" width="14.125" style="319" customWidth="1"/>
    <col min="16155" max="16155" width="10.25" style="319" customWidth="1"/>
    <col min="16156" max="16156" width="17.125" style="319" customWidth="1"/>
    <col min="16157" max="16157" width="12" style="319" customWidth="1"/>
    <col min="16158" max="16158" width="14.125" style="319" customWidth="1"/>
    <col min="16159" max="16159" width="10.25" style="319" customWidth="1"/>
    <col min="16160" max="16160" width="17.125" style="319" customWidth="1"/>
    <col min="16161" max="16161" width="12" style="319" customWidth="1"/>
    <col min="16162" max="16162" width="10.75" style="319" customWidth="1"/>
    <col min="16163" max="16165" width="0" style="319" hidden="1" customWidth="1"/>
    <col min="16166" max="16384" width="8.625" style="319"/>
  </cols>
  <sheetData>
    <row r="1" spans="1:44" ht="19.5">
      <c r="A1" s="749" t="s">
        <v>311</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row>
    <row r="2" spans="1:44" ht="20.100000000000001" customHeight="1">
      <c r="A2" s="750" t="s">
        <v>578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row>
    <row r="3" spans="1:44" ht="51.75" customHeight="1">
      <c r="A3" s="751" t="s">
        <v>901</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row>
    <row r="4" spans="1:44" ht="27.6" customHeight="1">
      <c r="A4" s="752" t="str">
        <f>Tonghopnguon!A3</f>
        <v>(Kèm theo Nghị quyết số 82 /NQ-HĐND ngày  09  tháng 12 năm 2017 của HĐND tỉnh Điện Biên)</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row>
    <row r="5" spans="1:44">
      <c r="A5" s="753" t="s">
        <v>3</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K5" s="370"/>
      <c r="AL5" s="370"/>
      <c r="AM5" s="370"/>
      <c r="AN5" s="370"/>
      <c r="AO5" s="370"/>
      <c r="AP5" s="370"/>
      <c r="AQ5" s="370"/>
      <c r="AR5" s="370"/>
    </row>
    <row r="6" spans="1:44" s="430" customFormat="1" ht="27.6" customHeight="1">
      <c r="A6" s="731" t="s">
        <v>22</v>
      </c>
      <c r="B6" s="731" t="s">
        <v>23</v>
      </c>
      <c r="C6" s="734" t="s">
        <v>277</v>
      </c>
      <c r="D6" s="731" t="s">
        <v>24</v>
      </c>
      <c r="E6" s="731" t="s">
        <v>25</v>
      </c>
      <c r="F6" s="731" t="s">
        <v>26</v>
      </c>
      <c r="G6" s="731" t="s">
        <v>113</v>
      </c>
      <c r="H6" s="731"/>
      <c r="I6" s="731"/>
      <c r="J6" s="731" t="s">
        <v>278</v>
      </c>
      <c r="K6" s="731"/>
      <c r="L6" s="731"/>
      <c r="M6" s="738" t="s">
        <v>591</v>
      </c>
      <c r="N6" s="739"/>
      <c r="O6" s="739"/>
      <c r="P6" s="739"/>
      <c r="Q6" s="739"/>
      <c r="R6" s="740"/>
      <c r="S6" s="725" t="s">
        <v>549</v>
      </c>
      <c r="T6" s="727"/>
      <c r="U6" s="725" t="s">
        <v>312</v>
      </c>
      <c r="V6" s="726"/>
      <c r="W6" s="726"/>
      <c r="X6" s="727"/>
      <c r="Y6" s="731" t="s">
        <v>313</v>
      </c>
      <c r="Z6" s="731"/>
      <c r="AA6" s="725" t="s">
        <v>314</v>
      </c>
      <c r="AB6" s="726"/>
      <c r="AC6" s="726"/>
      <c r="AD6" s="727"/>
      <c r="AE6" s="725" t="s">
        <v>315</v>
      </c>
      <c r="AF6" s="726"/>
      <c r="AG6" s="726"/>
      <c r="AH6" s="727"/>
      <c r="AI6" s="731" t="s">
        <v>7</v>
      </c>
      <c r="AJ6" s="371"/>
      <c r="AL6" s="732"/>
      <c r="AM6" s="732"/>
      <c r="AN6" s="732"/>
      <c r="AO6" s="732"/>
      <c r="AP6" s="732"/>
      <c r="AQ6" s="732"/>
    </row>
    <row r="7" spans="1:44" s="430" customFormat="1" ht="24.95" customHeight="1">
      <c r="A7" s="731"/>
      <c r="B7" s="731"/>
      <c r="C7" s="743"/>
      <c r="D7" s="731"/>
      <c r="E7" s="731"/>
      <c r="F7" s="731"/>
      <c r="G7" s="731" t="s">
        <v>279</v>
      </c>
      <c r="H7" s="731" t="s">
        <v>30</v>
      </c>
      <c r="I7" s="731"/>
      <c r="J7" s="731" t="s">
        <v>279</v>
      </c>
      <c r="K7" s="731" t="s">
        <v>30</v>
      </c>
      <c r="L7" s="731"/>
      <c r="M7" s="725" t="s">
        <v>547</v>
      </c>
      <c r="N7" s="727"/>
      <c r="O7" s="725" t="s">
        <v>281</v>
      </c>
      <c r="P7" s="727"/>
      <c r="Q7" s="745" t="s">
        <v>593</v>
      </c>
      <c r="R7" s="746"/>
      <c r="S7" s="741"/>
      <c r="T7" s="742"/>
      <c r="U7" s="728"/>
      <c r="V7" s="729"/>
      <c r="W7" s="729"/>
      <c r="X7" s="730"/>
      <c r="Y7" s="731"/>
      <c r="Z7" s="731"/>
      <c r="AA7" s="728"/>
      <c r="AB7" s="729"/>
      <c r="AC7" s="729"/>
      <c r="AD7" s="730"/>
      <c r="AE7" s="728"/>
      <c r="AF7" s="729"/>
      <c r="AG7" s="729"/>
      <c r="AH7" s="730"/>
      <c r="AI7" s="731"/>
      <c r="AJ7" s="371"/>
      <c r="AL7" s="732"/>
      <c r="AM7" s="732"/>
      <c r="AN7" s="732"/>
      <c r="AO7" s="732"/>
      <c r="AP7" s="732"/>
      <c r="AQ7" s="732"/>
    </row>
    <row r="8" spans="1:44" s="430" customFormat="1" ht="27.75" customHeight="1">
      <c r="A8" s="731"/>
      <c r="B8" s="731"/>
      <c r="C8" s="743"/>
      <c r="D8" s="731"/>
      <c r="E8" s="731"/>
      <c r="F8" s="731"/>
      <c r="G8" s="731"/>
      <c r="H8" s="734" t="s">
        <v>31</v>
      </c>
      <c r="I8" s="734" t="s">
        <v>610</v>
      </c>
      <c r="J8" s="731"/>
      <c r="K8" s="734" t="s">
        <v>31</v>
      </c>
      <c r="L8" s="734" t="s">
        <v>282</v>
      </c>
      <c r="M8" s="728"/>
      <c r="N8" s="730"/>
      <c r="O8" s="728"/>
      <c r="P8" s="730"/>
      <c r="Q8" s="747"/>
      <c r="R8" s="748"/>
      <c r="S8" s="728"/>
      <c r="T8" s="730"/>
      <c r="U8" s="731" t="s">
        <v>31</v>
      </c>
      <c r="V8" s="731" t="s">
        <v>494</v>
      </c>
      <c r="W8" s="731"/>
      <c r="X8" s="731"/>
      <c r="Y8" s="731" t="s">
        <v>9</v>
      </c>
      <c r="Z8" s="734" t="s">
        <v>470</v>
      </c>
      <c r="AA8" s="731" t="s">
        <v>31</v>
      </c>
      <c r="AB8" s="731" t="s">
        <v>494</v>
      </c>
      <c r="AC8" s="731"/>
      <c r="AD8" s="731"/>
      <c r="AE8" s="731" t="s">
        <v>31</v>
      </c>
      <c r="AF8" s="731" t="s">
        <v>494</v>
      </c>
      <c r="AG8" s="731"/>
      <c r="AH8" s="731"/>
      <c r="AI8" s="731"/>
      <c r="AJ8" s="371"/>
      <c r="AL8" s="732"/>
      <c r="AO8" s="732"/>
      <c r="AP8" s="732"/>
      <c r="AQ8" s="732"/>
    </row>
    <row r="9" spans="1:44" s="430" customFormat="1">
      <c r="A9" s="731"/>
      <c r="B9" s="731"/>
      <c r="C9" s="743"/>
      <c r="D9" s="731"/>
      <c r="E9" s="731"/>
      <c r="F9" s="731"/>
      <c r="G9" s="731"/>
      <c r="H9" s="743"/>
      <c r="I9" s="735"/>
      <c r="J9" s="731"/>
      <c r="K9" s="743"/>
      <c r="L9" s="735"/>
      <c r="M9" s="734" t="s">
        <v>31</v>
      </c>
      <c r="N9" s="734" t="s">
        <v>283</v>
      </c>
      <c r="O9" s="734" t="s">
        <v>31</v>
      </c>
      <c r="P9" s="734" t="s">
        <v>283</v>
      </c>
      <c r="Q9" s="734" t="s">
        <v>31</v>
      </c>
      <c r="R9" s="734" t="s">
        <v>283</v>
      </c>
      <c r="S9" s="734" t="s">
        <v>31</v>
      </c>
      <c r="T9" s="734" t="s">
        <v>283</v>
      </c>
      <c r="U9" s="731"/>
      <c r="V9" s="731" t="s">
        <v>9</v>
      </c>
      <c r="W9" s="733" t="s">
        <v>14</v>
      </c>
      <c r="X9" s="733"/>
      <c r="Y9" s="731"/>
      <c r="Z9" s="735"/>
      <c r="AA9" s="731"/>
      <c r="AB9" s="737" t="s">
        <v>9</v>
      </c>
      <c r="AC9" s="733" t="s">
        <v>14</v>
      </c>
      <c r="AD9" s="733"/>
      <c r="AE9" s="731"/>
      <c r="AF9" s="731" t="s">
        <v>9</v>
      </c>
      <c r="AG9" s="733" t="s">
        <v>14</v>
      </c>
      <c r="AH9" s="733"/>
      <c r="AI9" s="731"/>
      <c r="AJ9" s="371"/>
      <c r="AL9" s="732"/>
      <c r="AO9" s="732"/>
      <c r="AQ9" s="373"/>
    </row>
    <row r="10" spans="1:44" s="430" customFormat="1" ht="99.6" customHeight="1">
      <c r="A10" s="731"/>
      <c r="B10" s="731"/>
      <c r="C10" s="744"/>
      <c r="D10" s="731"/>
      <c r="E10" s="731"/>
      <c r="F10" s="731"/>
      <c r="G10" s="731"/>
      <c r="H10" s="744"/>
      <c r="I10" s="736"/>
      <c r="J10" s="731"/>
      <c r="K10" s="744"/>
      <c r="L10" s="736"/>
      <c r="M10" s="744"/>
      <c r="N10" s="744"/>
      <c r="O10" s="744"/>
      <c r="P10" s="744"/>
      <c r="Q10" s="744"/>
      <c r="R10" s="744"/>
      <c r="S10" s="744"/>
      <c r="T10" s="744"/>
      <c r="U10" s="731"/>
      <c r="V10" s="731"/>
      <c r="W10" s="372" t="s">
        <v>284</v>
      </c>
      <c r="X10" s="431" t="s">
        <v>285</v>
      </c>
      <c r="Y10" s="731"/>
      <c r="Z10" s="736"/>
      <c r="AA10" s="731"/>
      <c r="AB10" s="737"/>
      <c r="AC10" s="310" t="s">
        <v>284</v>
      </c>
      <c r="AD10" s="431" t="s">
        <v>285</v>
      </c>
      <c r="AE10" s="731"/>
      <c r="AF10" s="731"/>
      <c r="AG10" s="372" t="s">
        <v>284</v>
      </c>
      <c r="AH10" s="431" t="s">
        <v>285</v>
      </c>
      <c r="AI10" s="731"/>
      <c r="AJ10" s="371"/>
      <c r="AL10" s="732"/>
      <c r="AO10" s="732"/>
      <c r="AQ10" s="373"/>
    </row>
    <row r="11" spans="1:44" s="374" customFormat="1" ht="18" customHeight="1">
      <c r="A11" s="312">
        <v>1</v>
      </c>
      <c r="B11" s="312">
        <f>A11+1</f>
        <v>2</v>
      </c>
      <c r="C11" s="312">
        <v>3</v>
      </c>
      <c r="D11" s="312">
        <f>B11+1</f>
        <v>3</v>
      </c>
      <c r="E11" s="312">
        <f t="shared" ref="E11:T11" si="0">D11+1</f>
        <v>4</v>
      </c>
      <c r="F11" s="312">
        <f t="shared" si="0"/>
        <v>5</v>
      </c>
      <c r="G11" s="312">
        <v>4</v>
      </c>
      <c r="H11" s="312">
        <f t="shared" ref="H11:I11" si="1">G11+1</f>
        <v>5</v>
      </c>
      <c r="I11" s="312">
        <f t="shared" si="1"/>
        <v>6</v>
      </c>
      <c r="J11" s="312">
        <v>7</v>
      </c>
      <c r="K11" s="312">
        <f t="shared" si="0"/>
        <v>8</v>
      </c>
      <c r="L11" s="312">
        <f t="shared" si="0"/>
        <v>9</v>
      </c>
      <c r="M11" s="312">
        <f t="shared" si="0"/>
        <v>10</v>
      </c>
      <c r="N11" s="312">
        <f t="shared" si="0"/>
        <v>11</v>
      </c>
      <c r="O11" s="312">
        <f t="shared" si="0"/>
        <v>12</v>
      </c>
      <c r="P11" s="312">
        <f t="shared" si="0"/>
        <v>13</v>
      </c>
      <c r="Q11" s="312">
        <v>11</v>
      </c>
      <c r="R11" s="312">
        <f t="shared" si="0"/>
        <v>12</v>
      </c>
      <c r="S11" s="312">
        <f t="shared" si="0"/>
        <v>13</v>
      </c>
      <c r="T11" s="312">
        <f t="shared" si="0"/>
        <v>14</v>
      </c>
      <c r="U11" s="312">
        <v>7</v>
      </c>
      <c r="V11" s="312">
        <v>8</v>
      </c>
      <c r="W11" s="312">
        <v>9</v>
      </c>
      <c r="X11" s="312">
        <v>10</v>
      </c>
      <c r="Y11" s="312">
        <v>11</v>
      </c>
      <c r="Z11" s="312">
        <v>12</v>
      </c>
      <c r="AA11" s="312">
        <v>13</v>
      </c>
      <c r="AB11" s="311">
        <v>14</v>
      </c>
      <c r="AC11" s="311">
        <v>15</v>
      </c>
      <c r="AD11" s="312">
        <v>16</v>
      </c>
      <c r="AE11" s="312">
        <v>17</v>
      </c>
      <c r="AF11" s="312">
        <v>18</v>
      </c>
      <c r="AG11" s="312">
        <v>19</v>
      </c>
      <c r="AH11" s="312">
        <v>20</v>
      </c>
      <c r="AI11" s="312">
        <v>21</v>
      </c>
      <c r="AJ11" s="371"/>
    </row>
    <row r="12" spans="1:44" s="474" customFormat="1" ht="27.6" customHeight="1">
      <c r="A12" s="470"/>
      <c r="B12" s="471" t="s">
        <v>619</v>
      </c>
      <c r="C12" s="470"/>
      <c r="D12" s="470"/>
      <c r="E12" s="470"/>
      <c r="F12" s="470"/>
      <c r="G12" s="470"/>
      <c r="H12" s="470"/>
      <c r="I12" s="470"/>
      <c r="J12" s="470"/>
      <c r="K12" s="470"/>
      <c r="L12" s="470"/>
      <c r="M12" s="472">
        <f>M13</f>
        <v>155695</v>
      </c>
      <c r="N12" s="472">
        <f t="shared" ref="N12:V12" si="2">N13</f>
        <v>149107</v>
      </c>
      <c r="O12" s="472">
        <f t="shared" si="2"/>
        <v>0</v>
      </c>
      <c r="P12" s="472">
        <f t="shared" si="2"/>
        <v>0</v>
      </c>
      <c r="Q12" s="472">
        <f t="shared" si="2"/>
        <v>126446.826</v>
      </c>
      <c r="R12" s="472">
        <f t="shared" si="2"/>
        <v>120446.826</v>
      </c>
      <c r="S12" s="472">
        <f t="shared" si="2"/>
        <v>393779.10700000002</v>
      </c>
      <c r="T12" s="472">
        <f t="shared" si="2"/>
        <v>320549.826</v>
      </c>
      <c r="U12" s="472">
        <f t="shared" si="2"/>
        <v>2192853.6164919999</v>
      </c>
      <c r="V12" s="472">
        <f t="shared" si="2"/>
        <v>2069647.3684919998</v>
      </c>
      <c r="W12" s="472">
        <f t="shared" ref="W12:AH12" si="3">W14+W25</f>
        <v>0</v>
      </c>
      <c r="X12" s="472">
        <f t="shared" si="3"/>
        <v>0</v>
      </c>
      <c r="Y12" s="472">
        <f t="shared" si="3"/>
        <v>355701.9</v>
      </c>
      <c r="Z12" s="472">
        <f t="shared" si="3"/>
        <v>355701.9</v>
      </c>
      <c r="AA12" s="472">
        <f t="shared" si="3"/>
        <v>395951.1</v>
      </c>
      <c r="AB12" s="472">
        <f t="shared" si="3"/>
        <v>395856.1</v>
      </c>
      <c r="AC12" s="472">
        <f t="shared" si="3"/>
        <v>32585</v>
      </c>
      <c r="AD12" s="472">
        <f t="shared" si="3"/>
        <v>0</v>
      </c>
      <c r="AE12" s="472">
        <f t="shared" si="3"/>
        <v>419879.174</v>
      </c>
      <c r="AF12" s="472">
        <f t="shared" si="3"/>
        <v>414169.174</v>
      </c>
      <c r="AG12" s="472">
        <f t="shared" si="3"/>
        <v>22585</v>
      </c>
      <c r="AH12" s="472">
        <f t="shared" si="3"/>
        <v>0</v>
      </c>
      <c r="AI12" s="470"/>
      <c r="AJ12" s="473"/>
    </row>
    <row r="13" spans="1:44" s="474" customFormat="1" ht="40.5">
      <c r="A13" s="475" t="s">
        <v>73</v>
      </c>
      <c r="B13" s="476" t="s">
        <v>614</v>
      </c>
      <c r="C13" s="470"/>
      <c r="D13" s="470"/>
      <c r="E13" s="470"/>
      <c r="F13" s="470"/>
      <c r="G13" s="470"/>
      <c r="H13" s="470"/>
      <c r="I13" s="470"/>
      <c r="J13" s="470"/>
      <c r="K13" s="470"/>
      <c r="L13" s="470"/>
      <c r="M13" s="472">
        <f>M14+M25</f>
        <v>155695</v>
      </c>
      <c r="N13" s="472">
        <f t="shared" ref="N13:AH13" si="4">N14+N25</f>
        <v>149107</v>
      </c>
      <c r="O13" s="472">
        <f t="shared" si="4"/>
        <v>0</v>
      </c>
      <c r="P13" s="472">
        <f t="shared" si="4"/>
        <v>0</v>
      </c>
      <c r="Q13" s="472">
        <f t="shared" si="4"/>
        <v>126446.826</v>
      </c>
      <c r="R13" s="472">
        <f t="shared" si="4"/>
        <v>120446.826</v>
      </c>
      <c r="S13" s="472">
        <f t="shared" si="4"/>
        <v>393779.10700000002</v>
      </c>
      <c r="T13" s="472">
        <f t="shared" si="4"/>
        <v>320549.826</v>
      </c>
      <c r="U13" s="472">
        <f t="shared" si="4"/>
        <v>2192853.6164919999</v>
      </c>
      <c r="V13" s="472">
        <f t="shared" si="4"/>
        <v>2069647.3684919998</v>
      </c>
      <c r="W13" s="472">
        <f t="shared" si="4"/>
        <v>0</v>
      </c>
      <c r="X13" s="472">
        <f t="shared" si="4"/>
        <v>0</v>
      </c>
      <c r="Y13" s="472">
        <f t="shared" si="4"/>
        <v>355701.9</v>
      </c>
      <c r="Z13" s="472">
        <f t="shared" si="4"/>
        <v>355701.9</v>
      </c>
      <c r="AA13" s="472">
        <f t="shared" si="4"/>
        <v>395951.1</v>
      </c>
      <c r="AB13" s="472">
        <f t="shared" si="4"/>
        <v>395856.1</v>
      </c>
      <c r="AC13" s="472">
        <f t="shared" si="4"/>
        <v>32585</v>
      </c>
      <c r="AD13" s="472">
        <f t="shared" si="4"/>
        <v>0</v>
      </c>
      <c r="AE13" s="472">
        <f t="shared" si="4"/>
        <v>419879.174</v>
      </c>
      <c r="AF13" s="472">
        <f t="shared" si="4"/>
        <v>414169.174</v>
      </c>
      <c r="AG13" s="472">
        <f t="shared" si="4"/>
        <v>22585</v>
      </c>
      <c r="AH13" s="472">
        <f t="shared" si="4"/>
        <v>0</v>
      </c>
      <c r="AI13" s="470"/>
      <c r="AJ13" s="473"/>
    </row>
    <row r="14" spans="1:44" s="480" customFormat="1" ht="45" customHeight="1">
      <c r="A14" s="471" t="s">
        <v>640</v>
      </c>
      <c r="B14" s="477" t="s">
        <v>418</v>
      </c>
      <c r="C14" s="478"/>
      <c r="D14" s="478"/>
      <c r="E14" s="478"/>
      <c r="F14" s="478"/>
      <c r="G14" s="478"/>
      <c r="H14" s="472"/>
      <c r="I14" s="472"/>
      <c r="J14" s="472">
        <f t="shared" ref="J14:R14" si="5">SUM(J15:J24)</f>
        <v>0</v>
      </c>
      <c r="K14" s="472">
        <f t="shared" si="5"/>
        <v>0</v>
      </c>
      <c r="L14" s="472">
        <f t="shared" si="5"/>
        <v>0</v>
      </c>
      <c r="M14" s="472">
        <f t="shared" si="5"/>
        <v>86429</v>
      </c>
      <c r="N14" s="472">
        <f t="shared" si="5"/>
        <v>85579</v>
      </c>
      <c r="O14" s="472">
        <f t="shared" si="5"/>
        <v>0</v>
      </c>
      <c r="P14" s="472">
        <f t="shared" si="5"/>
        <v>0</v>
      </c>
      <c r="Q14" s="472">
        <f t="shared" si="5"/>
        <v>32322</v>
      </c>
      <c r="R14" s="472">
        <f t="shared" si="5"/>
        <v>32322</v>
      </c>
      <c r="S14" s="472">
        <f>SUM(S15:S24)</f>
        <v>183428.28100000002</v>
      </c>
      <c r="T14" s="472">
        <f t="shared" ref="T14" si="6">SUM(T15:T24)</f>
        <v>125479</v>
      </c>
      <c r="U14" s="472">
        <f>SUM(U15:U24)</f>
        <v>936889.05349199998</v>
      </c>
      <c r="V14" s="472">
        <f t="shared" ref="V14:AH14" si="7">SUM(V15:V24)</f>
        <v>863619.47149199992</v>
      </c>
      <c r="W14" s="470">
        <f t="shared" si="7"/>
        <v>0</v>
      </c>
      <c r="X14" s="470">
        <f t="shared" si="7"/>
        <v>0</v>
      </c>
      <c r="Y14" s="472">
        <f t="shared" si="7"/>
        <v>125479</v>
      </c>
      <c r="Z14" s="472">
        <f t="shared" si="7"/>
        <v>125479</v>
      </c>
      <c r="AA14" s="472">
        <f t="shared" si="7"/>
        <v>226000</v>
      </c>
      <c r="AB14" s="472">
        <f t="shared" si="7"/>
        <v>226000</v>
      </c>
      <c r="AC14" s="472">
        <f t="shared" si="7"/>
        <v>0</v>
      </c>
      <c r="AD14" s="472">
        <f t="shared" si="7"/>
        <v>0</v>
      </c>
      <c r="AE14" s="472">
        <f t="shared" si="7"/>
        <v>141100</v>
      </c>
      <c r="AF14" s="472">
        <f t="shared" si="7"/>
        <v>141100</v>
      </c>
      <c r="AG14" s="472">
        <f t="shared" si="7"/>
        <v>0</v>
      </c>
      <c r="AH14" s="472">
        <f t="shared" si="7"/>
        <v>0</v>
      </c>
      <c r="AI14" s="478"/>
      <c r="AJ14" s="479"/>
    </row>
    <row r="15" spans="1:44" s="480" customFormat="1" ht="30.75" customHeight="1">
      <c r="A15" s="478">
        <v>1</v>
      </c>
      <c r="B15" s="481" t="s">
        <v>502</v>
      </c>
      <c r="C15" s="478"/>
      <c r="D15" s="478"/>
      <c r="E15" s="478"/>
      <c r="F15" s="478"/>
      <c r="G15" s="478"/>
      <c r="H15" s="482"/>
      <c r="I15" s="482"/>
      <c r="J15" s="482"/>
      <c r="K15" s="482"/>
      <c r="L15" s="482"/>
      <c r="M15" s="482">
        <v>7179</v>
      </c>
      <c r="N15" s="482">
        <v>7179</v>
      </c>
      <c r="O15" s="482"/>
      <c r="P15" s="482"/>
      <c r="Q15" s="482">
        <v>930</v>
      </c>
      <c r="R15" s="482">
        <v>930</v>
      </c>
      <c r="S15" s="482">
        <v>11624</v>
      </c>
      <c r="T15" s="482">
        <v>11624</v>
      </c>
      <c r="U15" s="482">
        <v>78008</v>
      </c>
      <c r="V15" s="482">
        <v>75990</v>
      </c>
      <c r="W15" s="482"/>
      <c r="X15" s="482"/>
      <c r="Y15" s="482">
        <f>Z15</f>
        <v>11624</v>
      </c>
      <c r="Z15" s="482">
        <v>11624</v>
      </c>
      <c r="AA15" s="482">
        <f>AB15</f>
        <v>19707</v>
      </c>
      <c r="AB15" s="482">
        <v>19707</v>
      </c>
      <c r="AC15" s="482"/>
      <c r="AD15" s="482"/>
      <c r="AE15" s="482">
        <v>12300</v>
      </c>
      <c r="AF15" s="482">
        <v>12300</v>
      </c>
      <c r="AG15" s="482"/>
      <c r="AH15" s="482"/>
      <c r="AI15" s="478"/>
      <c r="AJ15" s="479"/>
    </row>
    <row r="16" spans="1:44" s="480" customFormat="1" ht="30.75" customHeight="1">
      <c r="A16" s="478">
        <v>2</v>
      </c>
      <c r="B16" s="481" t="s">
        <v>429</v>
      </c>
      <c r="C16" s="478"/>
      <c r="D16" s="478"/>
      <c r="E16" s="478"/>
      <c r="F16" s="478"/>
      <c r="G16" s="478"/>
      <c r="H16" s="482"/>
      <c r="I16" s="482"/>
      <c r="J16" s="482"/>
      <c r="K16" s="482"/>
      <c r="L16" s="482"/>
      <c r="M16" s="482">
        <v>13469</v>
      </c>
      <c r="N16" s="482">
        <v>13469</v>
      </c>
      <c r="O16" s="482"/>
      <c r="P16" s="482"/>
      <c r="Q16" s="482">
        <v>11535</v>
      </c>
      <c r="R16" s="482">
        <v>11535</v>
      </c>
      <c r="S16" s="482">
        <v>32213</v>
      </c>
      <c r="T16" s="482">
        <v>18503</v>
      </c>
      <c r="U16" s="482">
        <v>165369.79999999999</v>
      </c>
      <c r="V16" s="482">
        <v>145663.79999999999</v>
      </c>
      <c r="W16" s="482"/>
      <c r="X16" s="482"/>
      <c r="Y16" s="482">
        <f t="shared" ref="Y16:Y24" si="8">Z16</f>
        <v>18503</v>
      </c>
      <c r="Z16" s="482">
        <v>18503</v>
      </c>
      <c r="AA16" s="482">
        <f t="shared" ref="AA16:AA24" si="9">AB16</f>
        <v>38934</v>
      </c>
      <c r="AB16" s="482">
        <v>38934</v>
      </c>
      <c r="AC16" s="482"/>
      <c r="AD16" s="482"/>
      <c r="AE16" s="482">
        <v>24300</v>
      </c>
      <c r="AF16" s="482">
        <v>24300</v>
      </c>
      <c r="AG16" s="482"/>
      <c r="AH16" s="482"/>
      <c r="AI16" s="478"/>
      <c r="AJ16" s="479"/>
    </row>
    <row r="17" spans="1:46" s="480" customFormat="1" ht="30.75" customHeight="1">
      <c r="A17" s="478">
        <v>3</v>
      </c>
      <c r="B17" s="481" t="s">
        <v>503</v>
      </c>
      <c r="C17" s="478"/>
      <c r="D17" s="478"/>
      <c r="E17" s="478"/>
      <c r="F17" s="478"/>
      <c r="G17" s="478"/>
      <c r="H17" s="482"/>
      <c r="I17" s="482"/>
      <c r="J17" s="482"/>
      <c r="K17" s="482"/>
      <c r="L17" s="482"/>
      <c r="M17" s="482">
        <v>8639</v>
      </c>
      <c r="N17" s="482">
        <v>8639</v>
      </c>
      <c r="O17" s="482"/>
      <c r="P17" s="482"/>
      <c r="Q17" s="482">
        <v>2089</v>
      </c>
      <c r="R17" s="482">
        <v>2089</v>
      </c>
      <c r="S17" s="482">
        <v>19139</v>
      </c>
      <c r="T17" s="482">
        <v>14856</v>
      </c>
      <c r="U17" s="482">
        <v>90374</v>
      </c>
      <c r="V17" s="482">
        <v>87067</v>
      </c>
      <c r="W17" s="482"/>
      <c r="X17" s="482"/>
      <c r="Y17" s="482">
        <f t="shared" si="8"/>
        <v>14856</v>
      </c>
      <c r="Z17" s="482">
        <v>14856</v>
      </c>
      <c r="AA17" s="482">
        <f t="shared" si="9"/>
        <v>22113</v>
      </c>
      <c r="AB17" s="482">
        <v>22113</v>
      </c>
      <c r="AC17" s="482"/>
      <c r="AD17" s="482"/>
      <c r="AE17" s="482">
        <v>13800</v>
      </c>
      <c r="AF17" s="482">
        <v>13800</v>
      </c>
      <c r="AG17" s="482"/>
      <c r="AH17" s="482"/>
      <c r="AI17" s="478"/>
      <c r="AJ17" s="479"/>
    </row>
    <row r="18" spans="1:46" s="480" customFormat="1" ht="30.75" customHeight="1">
      <c r="A18" s="478">
        <v>4</v>
      </c>
      <c r="B18" s="481" t="s">
        <v>504</v>
      </c>
      <c r="C18" s="478"/>
      <c r="D18" s="478"/>
      <c r="E18" s="478"/>
      <c r="F18" s="478"/>
      <c r="G18" s="478"/>
      <c r="H18" s="482"/>
      <c r="I18" s="482"/>
      <c r="J18" s="482"/>
      <c r="K18" s="482"/>
      <c r="L18" s="482"/>
      <c r="M18" s="482">
        <v>14625</v>
      </c>
      <c r="N18" s="482">
        <v>14625</v>
      </c>
      <c r="O18" s="482"/>
      <c r="P18" s="482"/>
      <c r="Q18" s="482">
        <v>697</v>
      </c>
      <c r="R18" s="482">
        <v>697</v>
      </c>
      <c r="S18" s="482">
        <v>27007</v>
      </c>
      <c r="T18" s="482">
        <v>20978</v>
      </c>
      <c r="U18" s="482">
        <v>148100.97149200001</v>
      </c>
      <c r="V18" s="482">
        <v>143263.290492</v>
      </c>
      <c r="W18" s="482"/>
      <c r="X18" s="482"/>
      <c r="Y18" s="482">
        <f t="shared" si="8"/>
        <v>20978</v>
      </c>
      <c r="Z18" s="482">
        <v>20978</v>
      </c>
      <c r="AA18" s="482">
        <f t="shared" si="9"/>
        <v>37433</v>
      </c>
      <c r="AB18" s="482">
        <v>37433</v>
      </c>
      <c r="AC18" s="482"/>
      <c r="AD18" s="482"/>
      <c r="AE18" s="482">
        <v>23370</v>
      </c>
      <c r="AF18" s="482">
        <v>23370</v>
      </c>
      <c r="AG18" s="482"/>
      <c r="AH18" s="482"/>
      <c r="AI18" s="478"/>
      <c r="AJ18" s="479"/>
    </row>
    <row r="19" spans="1:46" s="480" customFormat="1" ht="30.75" customHeight="1">
      <c r="A19" s="478">
        <v>5</v>
      </c>
      <c r="B19" s="481" t="s">
        <v>505</v>
      </c>
      <c r="C19" s="478"/>
      <c r="D19" s="478"/>
      <c r="E19" s="478"/>
      <c r="F19" s="478"/>
      <c r="G19" s="478"/>
      <c r="H19" s="482"/>
      <c r="I19" s="482"/>
      <c r="J19" s="482"/>
      <c r="K19" s="482"/>
      <c r="L19" s="482"/>
      <c r="M19" s="482">
        <v>10141</v>
      </c>
      <c r="N19" s="482">
        <v>10141</v>
      </c>
      <c r="O19" s="482"/>
      <c r="P19" s="482"/>
      <c r="Q19" s="482">
        <v>6533</v>
      </c>
      <c r="R19" s="482">
        <v>6533</v>
      </c>
      <c r="S19" s="482">
        <v>16755</v>
      </c>
      <c r="T19" s="482">
        <v>15561</v>
      </c>
      <c r="U19" s="482">
        <v>104361</v>
      </c>
      <c r="V19" s="482">
        <v>100330</v>
      </c>
      <c r="W19" s="482"/>
      <c r="X19" s="482"/>
      <c r="Y19" s="482">
        <f t="shared" si="8"/>
        <v>15561</v>
      </c>
      <c r="Z19" s="482">
        <v>15561</v>
      </c>
      <c r="AA19" s="482">
        <f t="shared" si="9"/>
        <v>25959</v>
      </c>
      <c r="AB19" s="482">
        <v>25959</v>
      </c>
      <c r="AC19" s="482"/>
      <c r="AD19" s="482"/>
      <c r="AE19" s="482">
        <v>16200</v>
      </c>
      <c r="AF19" s="482">
        <v>16200</v>
      </c>
      <c r="AG19" s="482"/>
      <c r="AH19" s="482"/>
      <c r="AI19" s="478"/>
      <c r="AJ19" s="479"/>
    </row>
    <row r="20" spans="1:46" s="480" customFormat="1" ht="30.75" customHeight="1">
      <c r="A20" s="478">
        <v>6</v>
      </c>
      <c r="B20" s="481" t="s">
        <v>423</v>
      </c>
      <c r="C20" s="478"/>
      <c r="D20" s="478"/>
      <c r="E20" s="478"/>
      <c r="F20" s="478"/>
      <c r="G20" s="478"/>
      <c r="H20" s="482"/>
      <c r="I20" s="482"/>
      <c r="J20" s="482"/>
      <c r="K20" s="482"/>
      <c r="L20" s="482"/>
      <c r="M20" s="482">
        <v>8450</v>
      </c>
      <c r="N20" s="482">
        <v>8450</v>
      </c>
      <c r="O20" s="482"/>
      <c r="P20" s="482"/>
      <c r="Q20" s="482">
        <v>63</v>
      </c>
      <c r="R20" s="482">
        <v>63</v>
      </c>
      <c r="S20" s="482">
        <v>20595</v>
      </c>
      <c r="T20" s="482">
        <v>12605</v>
      </c>
      <c r="U20" s="482">
        <v>92740.100999999995</v>
      </c>
      <c r="V20" s="482">
        <v>83245.380999999994</v>
      </c>
      <c r="W20" s="482"/>
      <c r="X20" s="482"/>
      <c r="Y20" s="482">
        <f t="shared" si="8"/>
        <v>12605</v>
      </c>
      <c r="Z20" s="482">
        <v>12605</v>
      </c>
      <c r="AA20" s="482">
        <f t="shared" si="9"/>
        <v>21633</v>
      </c>
      <c r="AB20" s="482">
        <v>21633</v>
      </c>
      <c r="AC20" s="482"/>
      <c r="AD20" s="482"/>
      <c r="AE20" s="482">
        <v>13500</v>
      </c>
      <c r="AF20" s="482">
        <v>13500</v>
      </c>
      <c r="AG20" s="482"/>
      <c r="AH20" s="482"/>
      <c r="AI20" s="478"/>
      <c r="AJ20" s="479"/>
    </row>
    <row r="21" spans="1:46" s="480" customFormat="1" ht="30.75" customHeight="1">
      <c r="A21" s="478">
        <v>7</v>
      </c>
      <c r="B21" s="481" t="s">
        <v>506</v>
      </c>
      <c r="C21" s="478"/>
      <c r="D21" s="478"/>
      <c r="E21" s="478"/>
      <c r="F21" s="478"/>
      <c r="G21" s="478"/>
      <c r="H21" s="482"/>
      <c r="I21" s="482"/>
      <c r="J21" s="482"/>
      <c r="K21" s="482"/>
      <c r="L21" s="482"/>
      <c r="M21" s="482">
        <v>10434</v>
      </c>
      <c r="N21" s="482">
        <v>9584</v>
      </c>
      <c r="O21" s="482"/>
      <c r="P21" s="482"/>
      <c r="Q21" s="482">
        <v>649</v>
      </c>
      <c r="R21" s="482">
        <v>649</v>
      </c>
      <c r="S21" s="482">
        <v>28137.181</v>
      </c>
      <c r="T21" s="482">
        <v>13034</v>
      </c>
      <c r="U21" s="482">
        <v>111487.181</v>
      </c>
      <c r="V21" s="482">
        <v>93100</v>
      </c>
      <c r="W21" s="482"/>
      <c r="X21" s="482"/>
      <c r="Y21" s="482">
        <f t="shared" si="8"/>
        <v>13034</v>
      </c>
      <c r="Z21" s="482">
        <v>13034</v>
      </c>
      <c r="AA21" s="482">
        <f t="shared" si="9"/>
        <v>24513</v>
      </c>
      <c r="AB21" s="482">
        <v>24513</v>
      </c>
      <c r="AC21" s="482"/>
      <c r="AD21" s="482"/>
      <c r="AE21" s="482">
        <v>15300</v>
      </c>
      <c r="AF21" s="482">
        <v>15300</v>
      </c>
      <c r="AG21" s="482"/>
      <c r="AH21" s="482"/>
      <c r="AI21" s="478"/>
      <c r="AJ21" s="479"/>
    </row>
    <row r="22" spans="1:46" s="480" customFormat="1" ht="30.75" customHeight="1">
      <c r="A22" s="478">
        <v>8</v>
      </c>
      <c r="B22" s="481" t="s">
        <v>507</v>
      </c>
      <c r="C22" s="478"/>
      <c r="D22" s="478"/>
      <c r="E22" s="478"/>
      <c r="F22" s="478"/>
      <c r="G22" s="478"/>
      <c r="H22" s="482"/>
      <c r="I22" s="482"/>
      <c r="J22" s="482"/>
      <c r="K22" s="482"/>
      <c r="L22" s="482"/>
      <c r="M22" s="482">
        <v>12819</v>
      </c>
      <c r="N22" s="482">
        <v>12819</v>
      </c>
      <c r="O22" s="482"/>
      <c r="P22" s="482"/>
      <c r="Q22" s="482">
        <v>9826</v>
      </c>
      <c r="R22" s="482">
        <v>9826</v>
      </c>
      <c r="S22" s="482">
        <v>25351</v>
      </c>
      <c r="T22" s="482">
        <v>17441</v>
      </c>
      <c r="U22" s="482">
        <v>137017</v>
      </c>
      <c r="V22" s="482">
        <v>128907</v>
      </c>
      <c r="W22" s="482"/>
      <c r="X22" s="482"/>
      <c r="Y22" s="482">
        <f t="shared" si="8"/>
        <v>17441</v>
      </c>
      <c r="Z22" s="482">
        <v>17441</v>
      </c>
      <c r="AA22" s="482">
        <f t="shared" si="9"/>
        <v>34125</v>
      </c>
      <c r="AB22" s="482">
        <v>34125</v>
      </c>
      <c r="AC22" s="482"/>
      <c r="AD22" s="482"/>
      <c r="AE22" s="482">
        <v>21300</v>
      </c>
      <c r="AF22" s="482">
        <v>21300</v>
      </c>
      <c r="AG22" s="482"/>
      <c r="AH22" s="482"/>
      <c r="AI22" s="478"/>
      <c r="AJ22" s="479"/>
    </row>
    <row r="23" spans="1:46" s="480" customFormat="1" ht="30.75" customHeight="1">
      <c r="A23" s="478">
        <v>9</v>
      </c>
      <c r="B23" s="481" t="s">
        <v>508</v>
      </c>
      <c r="C23" s="478"/>
      <c r="D23" s="483"/>
      <c r="E23" s="478"/>
      <c r="F23" s="478"/>
      <c r="G23" s="478"/>
      <c r="H23" s="482"/>
      <c r="I23" s="482"/>
      <c r="J23" s="482"/>
      <c r="K23" s="482"/>
      <c r="L23" s="482"/>
      <c r="M23" s="482">
        <v>247</v>
      </c>
      <c r="N23" s="482">
        <v>247</v>
      </c>
      <c r="O23" s="482"/>
      <c r="P23" s="482"/>
      <c r="Q23" s="482"/>
      <c r="R23" s="482"/>
      <c r="S23" s="482">
        <v>675.1</v>
      </c>
      <c r="T23" s="482">
        <v>315</v>
      </c>
      <c r="U23" s="482">
        <v>3991</v>
      </c>
      <c r="V23" s="482">
        <v>2355</v>
      </c>
      <c r="W23" s="482"/>
      <c r="X23" s="482"/>
      <c r="Y23" s="482">
        <f t="shared" si="8"/>
        <v>315</v>
      </c>
      <c r="Z23" s="482">
        <v>315</v>
      </c>
      <c r="AA23" s="482">
        <f t="shared" si="9"/>
        <v>625</v>
      </c>
      <c r="AB23" s="482">
        <v>625</v>
      </c>
      <c r="AC23" s="482"/>
      <c r="AD23" s="482"/>
      <c r="AE23" s="482">
        <v>430</v>
      </c>
      <c r="AF23" s="482">
        <v>430</v>
      </c>
      <c r="AG23" s="482"/>
      <c r="AH23" s="482"/>
      <c r="AI23" s="478"/>
      <c r="AJ23" s="479"/>
    </row>
    <row r="24" spans="1:46" s="480" customFormat="1" ht="30.75" customHeight="1">
      <c r="A24" s="478">
        <v>10</v>
      </c>
      <c r="B24" s="481" t="s">
        <v>509</v>
      </c>
      <c r="C24" s="478"/>
      <c r="D24" s="483"/>
      <c r="E24" s="478"/>
      <c r="F24" s="478"/>
      <c r="G24" s="478"/>
      <c r="H24" s="482"/>
      <c r="I24" s="482"/>
      <c r="J24" s="482"/>
      <c r="K24" s="482"/>
      <c r="L24" s="482"/>
      <c r="M24" s="482">
        <v>426</v>
      </c>
      <c r="N24" s="482">
        <v>426</v>
      </c>
      <c r="O24" s="482"/>
      <c r="P24" s="482"/>
      <c r="Q24" s="482"/>
      <c r="R24" s="482"/>
      <c r="S24" s="482">
        <v>1932</v>
      </c>
      <c r="T24" s="482">
        <v>562</v>
      </c>
      <c r="U24" s="482">
        <v>5440</v>
      </c>
      <c r="V24" s="482">
        <v>3698</v>
      </c>
      <c r="W24" s="482"/>
      <c r="X24" s="482"/>
      <c r="Y24" s="482">
        <f t="shared" si="8"/>
        <v>562</v>
      </c>
      <c r="Z24" s="482">
        <v>562</v>
      </c>
      <c r="AA24" s="482">
        <f t="shared" si="9"/>
        <v>958</v>
      </c>
      <c r="AB24" s="482">
        <v>958</v>
      </c>
      <c r="AC24" s="482"/>
      <c r="AD24" s="482"/>
      <c r="AE24" s="482">
        <v>600</v>
      </c>
      <c r="AF24" s="482">
        <v>600</v>
      </c>
      <c r="AG24" s="482"/>
      <c r="AH24" s="482"/>
      <c r="AI24" s="478"/>
      <c r="AJ24" s="479"/>
    </row>
    <row r="25" spans="1:46" s="489" customFormat="1" ht="51" customHeight="1">
      <c r="A25" s="484" t="s">
        <v>641</v>
      </c>
      <c r="B25" s="485" t="s">
        <v>495</v>
      </c>
      <c r="C25" s="485"/>
      <c r="D25" s="483"/>
      <c r="E25" s="415"/>
      <c r="F25" s="415"/>
      <c r="G25" s="415"/>
      <c r="H25" s="486"/>
      <c r="I25" s="486"/>
      <c r="J25" s="486">
        <f t="shared" ref="J25:AH25" si="10">J26+J29</f>
        <v>0</v>
      </c>
      <c r="K25" s="486">
        <f t="shared" si="10"/>
        <v>0</v>
      </c>
      <c r="L25" s="486">
        <f t="shared" si="10"/>
        <v>0</v>
      </c>
      <c r="M25" s="486">
        <f t="shared" si="10"/>
        <v>69266</v>
      </c>
      <c r="N25" s="486">
        <f t="shared" si="10"/>
        <v>63528</v>
      </c>
      <c r="O25" s="486">
        <f t="shared" si="10"/>
        <v>0</v>
      </c>
      <c r="P25" s="486">
        <f t="shared" si="10"/>
        <v>0</v>
      </c>
      <c r="Q25" s="486">
        <f t="shared" si="10"/>
        <v>94124.826000000001</v>
      </c>
      <c r="R25" s="486">
        <f t="shared" si="10"/>
        <v>88124.826000000001</v>
      </c>
      <c r="S25" s="486">
        <f t="shared" si="10"/>
        <v>210350.826</v>
      </c>
      <c r="T25" s="486">
        <f t="shared" si="10"/>
        <v>195070.826</v>
      </c>
      <c r="U25" s="486">
        <f t="shared" si="10"/>
        <v>1255964.5630000001</v>
      </c>
      <c r="V25" s="486">
        <f t="shared" si="10"/>
        <v>1206027.8969999999</v>
      </c>
      <c r="W25" s="486">
        <f t="shared" si="10"/>
        <v>0</v>
      </c>
      <c r="X25" s="486">
        <f t="shared" si="10"/>
        <v>0</v>
      </c>
      <c r="Y25" s="486">
        <f t="shared" si="10"/>
        <v>230222.9</v>
      </c>
      <c r="Z25" s="486">
        <f t="shared" si="10"/>
        <v>230222.9</v>
      </c>
      <c r="AA25" s="486">
        <f t="shared" si="10"/>
        <v>169951.09999999998</v>
      </c>
      <c r="AB25" s="486">
        <f t="shared" si="10"/>
        <v>169856.09999999998</v>
      </c>
      <c r="AC25" s="486">
        <f t="shared" si="10"/>
        <v>32585</v>
      </c>
      <c r="AD25" s="486">
        <f t="shared" si="10"/>
        <v>0</v>
      </c>
      <c r="AE25" s="486">
        <f t="shared" si="10"/>
        <v>278779.174</v>
      </c>
      <c r="AF25" s="486">
        <f>AF26+AF29</f>
        <v>273069.174</v>
      </c>
      <c r="AG25" s="486">
        <f t="shared" si="10"/>
        <v>22585</v>
      </c>
      <c r="AH25" s="486">
        <f t="shared" si="10"/>
        <v>0</v>
      </c>
      <c r="AI25" s="487"/>
      <c r="AJ25" s="488">
        <f>AF25/17000*100</f>
        <v>1606.2892588235293</v>
      </c>
    </row>
    <row r="26" spans="1:46" s="489" customFormat="1" ht="51" customHeight="1">
      <c r="A26" s="483" t="s">
        <v>642</v>
      </c>
      <c r="B26" s="485" t="s">
        <v>471</v>
      </c>
      <c r="C26" s="485"/>
      <c r="D26" s="490"/>
      <c r="E26" s="415"/>
      <c r="F26" s="415"/>
      <c r="G26" s="415"/>
      <c r="H26" s="486"/>
      <c r="I26" s="486"/>
      <c r="J26" s="486">
        <f t="shared" ref="J26:AG26" si="11">SUM(J27:J28)</f>
        <v>0</v>
      </c>
      <c r="K26" s="486">
        <f t="shared" si="11"/>
        <v>0</v>
      </c>
      <c r="L26" s="486">
        <f t="shared" si="11"/>
        <v>0</v>
      </c>
      <c r="M26" s="486">
        <f t="shared" si="11"/>
        <v>0</v>
      </c>
      <c r="N26" s="486">
        <f t="shared" si="11"/>
        <v>0</v>
      </c>
      <c r="O26" s="486">
        <f t="shared" si="11"/>
        <v>0</v>
      </c>
      <c r="P26" s="486">
        <f t="shared" si="11"/>
        <v>0</v>
      </c>
      <c r="Q26" s="486">
        <f t="shared" si="11"/>
        <v>0</v>
      </c>
      <c r="R26" s="486">
        <f t="shared" si="11"/>
        <v>0</v>
      </c>
      <c r="S26" s="486">
        <f t="shared" si="11"/>
        <v>0</v>
      </c>
      <c r="T26" s="486">
        <f t="shared" si="11"/>
        <v>0</v>
      </c>
      <c r="U26" s="486">
        <f t="shared" si="11"/>
        <v>108715</v>
      </c>
      <c r="V26" s="486">
        <f t="shared" si="11"/>
        <v>108715</v>
      </c>
      <c r="W26" s="486">
        <f t="shared" si="11"/>
        <v>0</v>
      </c>
      <c r="X26" s="486">
        <f t="shared" si="11"/>
        <v>0</v>
      </c>
      <c r="Y26" s="486">
        <f t="shared" si="11"/>
        <v>22000</v>
      </c>
      <c r="Z26" s="486">
        <f t="shared" si="11"/>
        <v>22000</v>
      </c>
      <c r="AA26" s="486">
        <f t="shared" si="11"/>
        <v>32585</v>
      </c>
      <c r="AB26" s="486">
        <f t="shared" si="11"/>
        <v>32585</v>
      </c>
      <c r="AC26" s="486">
        <f t="shared" si="11"/>
        <v>32585</v>
      </c>
      <c r="AD26" s="486">
        <f t="shared" si="11"/>
        <v>0</v>
      </c>
      <c r="AE26" s="486">
        <f t="shared" si="11"/>
        <v>22585</v>
      </c>
      <c r="AF26" s="486">
        <f>SUM(AF27:AF28)</f>
        <v>22585</v>
      </c>
      <c r="AG26" s="486">
        <f t="shared" si="11"/>
        <v>22585</v>
      </c>
      <c r="AH26" s="486">
        <f>SUM(AH27:AH28)</f>
        <v>0</v>
      </c>
      <c r="AI26" s="487"/>
      <c r="AJ26" s="488"/>
    </row>
    <row r="27" spans="1:46" s="489" customFormat="1" ht="34.5" customHeight="1">
      <c r="A27" s="491" t="s">
        <v>37</v>
      </c>
      <c r="B27" s="481" t="s">
        <v>322</v>
      </c>
      <c r="C27" s="485"/>
      <c r="D27" s="415"/>
      <c r="E27" s="415"/>
      <c r="F27" s="415"/>
      <c r="G27" s="415"/>
      <c r="H27" s="492"/>
      <c r="I27" s="492"/>
      <c r="J27" s="492"/>
      <c r="K27" s="492"/>
      <c r="L27" s="492"/>
      <c r="M27" s="492"/>
      <c r="N27" s="492"/>
      <c r="O27" s="492"/>
      <c r="P27" s="492"/>
      <c r="Q27" s="492"/>
      <c r="R27" s="492"/>
      <c r="S27" s="492"/>
      <c r="T27" s="492"/>
      <c r="U27" s="493">
        <v>100000</v>
      </c>
      <c r="V27" s="493">
        <v>100000</v>
      </c>
      <c r="W27" s="492"/>
      <c r="X27" s="492"/>
      <c r="Y27" s="493">
        <v>20000</v>
      </c>
      <c r="Z27" s="493">
        <v>20000</v>
      </c>
      <c r="AA27" s="493">
        <f>AB27</f>
        <v>30000</v>
      </c>
      <c r="AB27" s="493">
        <v>30000</v>
      </c>
      <c r="AC27" s="493">
        <f>AB27</f>
        <v>30000</v>
      </c>
      <c r="AD27" s="493"/>
      <c r="AE27" s="493">
        <f>AF27</f>
        <v>20000</v>
      </c>
      <c r="AF27" s="493">
        <v>20000</v>
      </c>
      <c r="AG27" s="493">
        <f>AF27</f>
        <v>20000</v>
      </c>
      <c r="AH27" s="493"/>
      <c r="AI27" s="487"/>
      <c r="AJ27" s="488"/>
    </row>
    <row r="28" spans="1:46" s="489" customFormat="1" ht="34.5" customHeight="1">
      <c r="A28" s="491" t="s">
        <v>39</v>
      </c>
      <c r="B28" s="481" t="s">
        <v>323</v>
      </c>
      <c r="C28" s="485"/>
      <c r="D28" s="415"/>
      <c r="E28" s="415"/>
      <c r="F28" s="415"/>
      <c r="G28" s="415"/>
      <c r="H28" s="492"/>
      <c r="I28" s="492"/>
      <c r="J28" s="492"/>
      <c r="K28" s="492"/>
      <c r="L28" s="492"/>
      <c r="M28" s="492"/>
      <c r="N28" s="492"/>
      <c r="O28" s="492"/>
      <c r="P28" s="492"/>
      <c r="Q28" s="492"/>
      <c r="R28" s="492"/>
      <c r="S28" s="492"/>
      <c r="T28" s="492"/>
      <c r="U28" s="493">
        <v>8715</v>
      </c>
      <c r="V28" s="493">
        <v>8715</v>
      </c>
      <c r="W28" s="492"/>
      <c r="X28" s="492"/>
      <c r="Y28" s="493">
        <v>2000</v>
      </c>
      <c r="Z28" s="493">
        <v>2000</v>
      </c>
      <c r="AA28" s="493">
        <f>AB28</f>
        <v>2585</v>
      </c>
      <c r="AB28" s="493">
        <v>2585</v>
      </c>
      <c r="AC28" s="492">
        <f>AB28</f>
        <v>2585</v>
      </c>
      <c r="AD28" s="492"/>
      <c r="AE28" s="493">
        <f>AF28</f>
        <v>2585</v>
      </c>
      <c r="AF28" s="493">
        <v>2585</v>
      </c>
      <c r="AG28" s="493">
        <f>AF28</f>
        <v>2585</v>
      </c>
      <c r="AH28" s="493"/>
      <c r="AI28" s="487"/>
      <c r="AJ28" s="488"/>
    </row>
    <row r="29" spans="1:46" s="489" customFormat="1" ht="26.45" customHeight="1">
      <c r="A29" s="483" t="s">
        <v>643</v>
      </c>
      <c r="B29" s="485" t="s">
        <v>472</v>
      </c>
      <c r="C29" s="485"/>
      <c r="D29" s="415"/>
      <c r="E29" s="415"/>
      <c r="F29" s="415"/>
      <c r="G29" s="415"/>
      <c r="H29" s="486"/>
      <c r="I29" s="486"/>
      <c r="J29" s="486">
        <f t="shared" ref="J29:T29" si="12">J30</f>
        <v>0</v>
      </c>
      <c r="K29" s="486">
        <f t="shared" si="12"/>
        <v>0</v>
      </c>
      <c r="L29" s="486">
        <f t="shared" si="12"/>
        <v>0</v>
      </c>
      <c r="M29" s="486">
        <f t="shared" si="12"/>
        <v>69266</v>
      </c>
      <c r="N29" s="486">
        <f t="shared" si="12"/>
        <v>63528</v>
      </c>
      <c r="O29" s="486">
        <f t="shared" si="12"/>
        <v>0</v>
      </c>
      <c r="P29" s="486">
        <f t="shared" si="12"/>
        <v>0</v>
      </c>
      <c r="Q29" s="486">
        <f t="shared" si="12"/>
        <v>94124.826000000001</v>
      </c>
      <c r="R29" s="486">
        <f t="shared" si="12"/>
        <v>88124.826000000001</v>
      </c>
      <c r="S29" s="486">
        <f t="shared" si="12"/>
        <v>210350.826</v>
      </c>
      <c r="T29" s="486">
        <f t="shared" si="12"/>
        <v>195070.826</v>
      </c>
      <c r="U29" s="486">
        <f t="shared" ref="U29:AH29" si="13">U30+U131+U158</f>
        <v>1147249.5630000001</v>
      </c>
      <c r="V29" s="486">
        <f t="shared" si="13"/>
        <v>1097312.8969999999</v>
      </c>
      <c r="W29" s="486">
        <f t="shared" si="13"/>
        <v>0</v>
      </c>
      <c r="X29" s="486">
        <f t="shared" si="13"/>
        <v>0</v>
      </c>
      <c r="Y29" s="486">
        <f t="shared" si="13"/>
        <v>208222.9</v>
      </c>
      <c r="Z29" s="486">
        <f t="shared" si="13"/>
        <v>208222.9</v>
      </c>
      <c r="AA29" s="486">
        <f t="shared" si="13"/>
        <v>137366.09999999998</v>
      </c>
      <c r="AB29" s="486">
        <f t="shared" si="13"/>
        <v>137271.09999999998</v>
      </c>
      <c r="AC29" s="486">
        <f t="shared" si="13"/>
        <v>0</v>
      </c>
      <c r="AD29" s="486">
        <f t="shared" si="13"/>
        <v>0</v>
      </c>
      <c r="AE29" s="486">
        <f t="shared" si="13"/>
        <v>256194.174</v>
      </c>
      <c r="AF29" s="486">
        <f t="shared" si="13"/>
        <v>250484.174</v>
      </c>
      <c r="AG29" s="486">
        <f t="shared" si="13"/>
        <v>0</v>
      </c>
      <c r="AH29" s="486">
        <f t="shared" si="13"/>
        <v>0</v>
      </c>
      <c r="AI29" s="487"/>
      <c r="AJ29" s="488"/>
    </row>
    <row r="30" spans="1:46" s="489" customFormat="1" ht="67.5" customHeight="1">
      <c r="A30" s="494" t="s">
        <v>32</v>
      </c>
      <c r="B30" s="477" t="s">
        <v>473</v>
      </c>
      <c r="C30" s="477"/>
      <c r="D30" s="495"/>
      <c r="E30" s="495"/>
      <c r="F30" s="495"/>
      <c r="G30" s="495"/>
      <c r="H30" s="486">
        <f t="shared" ref="H30:AH30" si="14">H31+H54+H75+H94+H115</f>
        <v>413012</v>
      </c>
      <c r="I30" s="486">
        <f t="shared" si="14"/>
        <v>388276</v>
      </c>
      <c r="J30" s="486">
        <f t="shared" si="14"/>
        <v>0</v>
      </c>
      <c r="K30" s="486">
        <f t="shared" si="14"/>
        <v>0</v>
      </c>
      <c r="L30" s="486">
        <f t="shared" si="14"/>
        <v>0</v>
      </c>
      <c r="M30" s="486">
        <f t="shared" si="14"/>
        <v>69266</v>
      </c>
      <c r="N30" s="486">
        <f t="shared" si="14"/>
        <v>63528</v>
      </c>
      <c r="O30" s="486">
        <f t="shared" si="14"/>
        <v>0</v>
      </c>
      <c r="P30" s="486">
        <f t="shared" si="14"/>
        <v>0</v>
      </c>
      <c r="Q30" s="486">
        <f t="shared" si="14"/>
        <v>94124.826000000001</v>
      </c>
      <c r="R30" s="486">
        <f t="shared" si="14"/>
        <v>88124.826000000001</v>
      </c>
      <c r="S30" s="486">
        <f t="shared" si="14"/>
        <v>210350.826</v>
      </c>
      <c r="T30" s="486">
        <f t="shared" si="14"/>
        <v>195070.826</v>
      </c>
      <c r="U30" s="486">
        <f t="shared" si="14"/>
        <v>488182.8</v>
      </c>
      <c r="V30" s="486">
        <f t="shared" si="14"/>
        <v>461129.9</v>
      </c>
      <c r="W30" s="486">
        <f t="shared" si="14"/>
        <v>0</v>
      </c>
      <c r="X30" s="486">
        <f t="shared" si="14"/>
        <v>0</v>
      </c>
      <c r="Y30" s="486">
        <f t="shared" si="14"/>
        <v>0</v>
      </c>
      <c r="Z30" s="486">
        <f t="shared" si="14"/>
        <v>0</v>
      </c>
      <c r="AA30" s="486">
        <f t="shared" si="14"/>
        <v>0</v>
      </c>
      <c r="AB30" s="486">
        <f t="shared" si="14"/>
        <v>0</v>
      </c>
      <c r="AC30" s="486">
        <f t="shared" si="14"/>
        <v>0</v>
      </c>
      <c r="AD30" s="486">
        <f t="shared" si="14"/>
        <v>0</v>
      </c>
      <c r="AE30" s="486">
        <f t="shared" si="14"/>
        <v>119590.174</v>
      </c>
      <c r="AF30" s="486">
        <f t="shared" si="14"/>
        <v>113880.174</v>
      </c>
      <c r="AG30" s="486">
        <f t="shared" si="14"/>
        <v>0</v>
      </c>
      <c r="AH30" s="486">
        <f t="shared" si="14"/>
        <v>0</v>
      </c>
      <c r="AI30" s="496"/>
      <c r="AJ30" s="488"/>
      <c r="AL30" s="497">
        <v>113880</v>
      </c>
      <c r="AN30" s="498" t="s">
        <v>712</v>
      </c>
      <c r="AO30" s="498" t="s">
        <v>474</v>
      </c>
      <c r="AP30" s="498" t="s">
        <v>475</v>
      </c>
      <c r="AQ30" s="498" t="s">
        <v>476</v>
      </c>
      <c r="AR30" s="498" t="s">
        <v>477</v>
      </c>
    </row>
    <row r="31" spans="1:46" s="506" customFormat="1" ht="27" customHeight="1">
      <c r="A31" s="499" t="s">
        <v>644</v>
      </c>
      <c r="B31" s="500" t="s">
        <v>431</v>
      </c>
      <c r="C31" s="500"/>
      <c r="D31" s="495"/>
      <c r="E31" s="499"/>
      <c r="F31" s="499"/>
      <c r="G31" s="495"/>
      <c r="H31" s="486">
        <f t="shared" ref="H31:AE31" si="15">H32+H33</f>
        <v>55491</v>
      </c>
      <c r="I31" s="486">
        <f t="shared" si="15"/>
        <v>54903</v>
      </c>
      <c r="J31" s="486">
        <f t="shared" si="15"/>
        <v>0</v>
      </c>
      <c r="K31" s="486">
        <f t="shared" si="15"/>
        <v>0</v>
      </c>
      <c r="L31" s="486">
        <f t="shared" si="15"/>
        <v>0</v>
      </c>
      <c r="M31" s="486">
        <f t="shared" si="15"/>
        <v>15868</v>
      </c>
      <c r="N31" s="486">
        <f t="shared" si="15"/>
        <v>15868</v>
      </c>
      <c r="O31" s="486">
        <f t="shared" si="15"/>
        <v>0</v>
      </c>
      <c r="P31" s="486">
        <f t="shared" si="15"/>
        <v>0</v>
      </c>
      <c r="Q31" s="486">
        <f t="shared" si="15"/>
        <v>4081</v>
      </c>
      <c r="R31" s="486">
        <f t="shared" si="15"/>
        <v>4081</v>
      </c>
      <c r="S31" s="486">
        <f t="shared" si="15"/>
        <v>4751</v>
      </c>
      <c r="T31" s="486">
        <f t="shared" si="15"/>
        <v>4751</v>
      </c>
      <c r="U31" s="486">
        <f t="shared" si="15"/>
        <v>82564</v>
      </c>
      <c r="V31" s="486">
        <f t="shared" si="15"/>
        <v>81722</v>
      </c>
      <c r="W31" s="486">
        <f t="shared" si="15"/>
        <v>0</v>
      </c>
      <c r="X31" s="486">
        <f t="shared" si="15"/>
        <v>0</v>
      </c>
      <c r="Y31" s="486">
        <f t="shared" si="15"/>
        <v>0</v>
      </c>
      <c r="Z31" s="486">
        <f t="shared" si="15"/>
        <v>0</v>
      </c>
      <c r="AA31" s="486">
        <f t="shared" si="15"/>
        <v>0</v>
      </c>
      <c r="AB31" s="486">
        <f t="shared" si="15"/>
        <v>0</v>
      </c>
      <c r="AC31" s="486">
        <f t="shared" si="15"/>
        <v>0</v>
      </c>
      <c r="AD31" s="486">
        <f t="shared" si="15"/>
        <v>0</v>
      </c>
      <c r="AE31" s="486">
        <f t="shared" si="15"/>
        <v>22930</v>
      </c>
      <c r="AF31" s="486">
        <f>AF32+AF33</f>
        <v>22930</v>
      </c>
      <c r="AG31" s="486"/>
      <c r="AH31" s="486"/>
      <c r="AI31" s="501">
        <f>AL31-AF31</f>
        <v>0</v>
      </c>
      <c r="AJ31" s="502"/>
      <c r="AK31" s="503"/>
      <c r="AL31" s="504">
        <v>22930</v>
      </c>
      <c r="AM31" s="504"/>
      <c r="AN31" s="421">
        <f>AF32+AF55+AF76+AF95+AF116</f>
        <v>12226.173999999999</v>
      </c>
      <c r="AO31" s="421">
        <f>AF58+AF59+AF78+AF80+AF103+AF104</f>
        <v>14568</v>
      </c>
      <c r="AP31" s="421">
        <f>AF36+AF61+AF105+AF85</f>
        <v>44754</v>
      </c>
      <c r="AQ31" s="421">
        <f>(AF42+AF63+AF87+AF121)</f>
        <v>37542</v>
      </c>
      <c r="AR31" s="421">
        <f>AF49+AF67+AF106+AF125</f>
        <v>4790</v>
      </c>
      <c r="AS31" s="505">
        <f>SUM(AN31:AR31)</f>
        <v>113880.174</v>
      </c>
      <c r="AT31" s="506">
        <f>AS31-AF30</f>
        <v>0</v>
      </c>
    </row>
    <row r="32" spans="1:46" s="514" customFormat="1" ht="40.5">
      <c r="A32" s="507" t="s">
        <v>35</v>
      </c>
      <c r="B32" s="508" t="s">
        <v>432</v>
      </c>
      <c r="C32" s="508"/>
      <c r="D32" s="495"/>
      <c r="E32" s="509"/>
      <c r="F32" s="509"/>
      <c r="G32" s="495"/>
      <c r="H32" s="486"/>
      <c r="I32" s="486"/>
      <c r="J32" s="510"/>
      <c r="K32" s="511"/>
      <c r="L32" s="511"/>
      <c r="M32" s="511">
        <v>0</v>
      </c>
      <c r="N32" s="511">
        <v>0</v>
      </c>
      <c r="O32" s="511"/>
      <c r="P32" s="511"/>
      <c r="Q32" s="486">
        <f>R32</f>
        <v>1600</v>
      </c>
      <c r="R32" s="486">
        <v>1600</v>
      </c>
      <c r="S32" s="486">
        <f>T32</f>
        <v>1600</v>
      </c>
      <c r="T32" s="486">
        <v>1600</v>
      </c>
      <c r="U32" s="512">
        <f>V32</f>
        <v>7163</v>
      </c>
      <c r="V32" s="512">
        <v>7163</v>
      </c>
      <c r="W32" s="511"/>
      <c r="X32" s="511"/>
      <c r="Y32" s="486"/>
      <c r="Z32" s="486"/>
      <c r="AA32" s="486"/>
      <c r="AB32" s="486"/>
      <c r="AC32" s="486"/>
      <c r="AD32" s="492"/>
      <c r="AE32" s="486">
        <v>2300</v>
      </c>
      <c r="AF32" s="486">
        <v>2300</v>
      </c>
      <c r="AG32" s="492"/>
      <c r="AH32" s="492"/>
      <c r="AI32" s="511"/>
      <c r="AJ32" s="513"/>
      <c r="AL32" s="514" t="s">
        <v>696</v>
      </c>
      <c r="AO32" s="514">
        <v>6</v>
      </c>
      <c r="AP32" s="514">
        <f>A41+A62+A86</f>
        <v>7</v>
      </c>
      <c r="AQ32" s="514" t="e">
        <f>A48+A66+#REF!+A105+A124</f>
        <v>#REF!</v>
      </c>
      <c r="AR32" s="515">
        <f>A52+A73+A113+A129</f>
        <v>20</v>
      </c>
      <c r="AS32" s="516" t="e">
        <f>SUM(AO32:AR32)</f>
        <v>#REF!</v>
      </c>
    </row>
    <row r="33" spans="1:38" s="514" customFormat="1" ht="20.25">
      <c r="A33" s="517" t="s">
        <v>42</v>
      </c>
      <c r="B33" s="518" t="s">
        <v>433</v>
      </c>
      <c r="C33" s="518"/>
      <c r="D33" s="495"/>
      <c r="E33" s="509"/>
      <c r="F33" s="509"/>
      <c r="G33" s="495"/>
      <c r="H33" s="512">
        <f t="shared" ref="H33:AE33" si="16">H34+H35+H36+H42+H49</f>
        <v>55491</v>
      </c>
      <c r="I33" s="512">
        <f t="shared" si="16"/>
        <v>54903</v>
      </c>
      <c r="J33" s="512">
        <f t="shared" si="16"/>
        <v>0</v>
      </c>
      <c r="K33" s="512">
        <f t="shared" si="16"/>
        <v>0</v>
      </c>
      <c r="L33" s="512">
        <f t="shared" si="16"/>
        <v>0</v>
      </c>
      <c r="M33" s="512">
        <f t="shared" si="16"/>
        <v>15868</v>
      </c>
      <c r="N33" s="512">
        <f t="shared" si="16"/>
        <v>15868</v>
      </c>
      <c r="O33" s="512">
        <f t="shared" si="16"/>
        <v>0</v>
      </c>
      <c r="P33" s="512">
        <f t="shared" si="16"/>
        <v>0</v>
      </c>
      <c r="Q33" s="512">
        <f t="shared" si="16"/>
        <v>2481</v>
      </c>
      <c r="R33" s="512">
        <f t="shared" si="16"/>
        <v>2481</v>
      </c>
      <c r="S33" s="512">
        <f t="shared" si="16"/>
        <v>3151</v>
      </c>
      <c r="T33" s="512">
        <f t="shared" si="16"/>
        <v>3151</v>
      </c>
      <c r="U33" s="512">
        <f t="shared" si="16"/>
        <v>75401</v>
      </c>
      <c r="V33" s="512">
        <f t="shared" si="16"/>
        <v>74559</v>
      </c>
      <c r="W33" s="512">
        <f t="shared" si="16"/>
        <v>0</v>
      </c>
      <c r="X33" s="512">
        <f t="shared" si="16"/>
        <v>0</v>
      </c>
      <c r="Y33" s="512">
        <f t="shared" si="16"/>
        <v>0</v>
      </c>
      <c r="Z33" s="512">
        <f t="shared" si="16"/>
        <v>0</v>
      </c>
      <c r="AA33" s="512">
        <f t="shared" si="16"/>
        <v>0</v>
      </c>
      <c r="AB33" s="512">
        <f t="shared" si="16"/>
        <v>0</v>
      </c>
      <c r="AC33" s="512">
        <f t="shared" si="16"/>
        <v>0</v>
      </c>
      <c r="AD33" s="512">
        <f t="shared" si="16"/>
        <v>0</v>
      </c>
      <c r="AE33" s="512">
        <f t="shared" si="16"/>
        <v>20630</v>
      </c>
      <c r="AF33" s="512">
        <f>AF34+AF35+AF36+AF42+AF49</f>
        <v>20630</v>
      </c>
      <c r="AG33" s="512">
        <f t="shared" ref="AG33:AH33" si="17">AG34+AG35+AG36+AG42+AG49</f>
        <v>0</v>
      </c>
      <c r="AH33" s="512">
        <f t="shared" si="17"/>
        <v>0</v>
      </c>
      <c r="AI33" s="511"/>
      <c r="AJ33" s="513"/>
    </row>
    <row r="34" spans="1:38" s="514" customFormat="1" ht="60.75">
      <c r="A34" s="519" t="s">
        <v>33</v>
      </c>
      <c r="B34" s="520" t="s">
        <v>580</v>
      </c>
      <c r="C34" s="521"/>
      <c r="D34" s="522"/>
      <c r="E34" s="523"/>
      <c r="F34" s="524"/>
      <c r="G34" s="522"/>
      <c r="H34" s="525"/>
      <c r="I34" s="525"/>
      <c r="J34" s="510"/>
      <c r="K34" s="511"/>
      <c r="L34" s="511"/>
      <c r="M34" s="526"/>
      <c r="N34" s="526"/>
      <c r="O34" s="511"/>
      <c r="P34" s="511"/>
      <c r="Q34" s="525"/>
      <c r="R34" s="525"/>
      <c r="S34" s="525"/>
      <c r="T34" s="525"/>
      <c r="U34" s="525"/>
      <c r="V34" s="525"/>
      <c r="W34" s="525"/>
      <c r="X34" s="525"/>
      <c r="Y34" s="525"/>
      <c r="Z34" s="525"/>
      <c r="AA34" s="525"/>
      <c r="AB34" s="525"/>
      <c r="AC34" s="525"/>
      <c r="AD34" s="525"/>
      <c r="AE34" s="525"/>
      <c r="AF34" s="525"/>
      <c r="AG34" s="525"/>
      <c r="AH34" s="525"/>
      <c r="AI34" s="511"/>
      <c r="AJ34" s="513"/>
    </row>
    <row r="35" spans="1:38" s="514" customFormat="1" ht="40.5">
      <c r="A35" s="519" t="s">
        <v>46</v>
      </c>
      <c r="B35" s="520" t="s">
        <v>317</v>
      </c>
      <c r="C35" s="521"/>
      <c r="D35" s="522"/>
      <c r="E35" s="523"/>
      <c r="F35" s="524"/>
      <c r="G35" s="522"/>
      <c r="H35" s="525"/>
      <c r="I35" s="525"/>
      <c r="J35" s="510"/>
      <c r="K35" s="511"/>
      <c r="L35" s="511"/>
      <c r="M35" s="526"/>
      <c r="N35" s="526"/>
      <c r="O35" s="511"/>
      <c r="P35" s="511"/>
      <c r="Q35" s="525"/>
      <c r="R35" s="525"/>
      <c r="S35" s="525"/>
      <c r="T35" s="525"/>
      <c r="U35" s="525"/>
      <c r="V35" s="525"/>
      <c r="W35" s="525"/>
      <c r="X35" s="525"/>
      <c r="Y35" s="525"/>
      <c r="Z35" s="525"/>
      <c r="AA35" s="525"/>
      <c r="AB35" s="525"/>
      <c r="AC35" s="525"/>
      <c r="AD35" s="525"/>
      <c r="AE35" s="525"/>
      <c r="AF35" s="525"/>
      <c r="AG35" s="525"/>
      <c r="AH35" s="525"/>
      <c r="AI35" s="511"/>
      <c r="AJ35" s="513"/>
    </row>
    <row r="36" spans="1:38" s="514" customFormat="1" ht="40.5">
      <c r="A36" s="519" t="s">
        <v>287</v>
      </c>
      <c r="B36" s="520" t="s">
        <v>318</v>
      </c>
      <c r="C36" s="521"/>
      <c r="D36" s="522"/>
      <c r="E36" s="523"/>
      <c r="F36" s="524"/>
      <c r="G36" s="522"/>
      <c r="H36" s="525">
        <f t="shared" ref="H36:AF36" si="18">SUM(H37:H41)</f>
        <v>36765</v>
      </c>
      <c r="I36" s="525">
        <f t="shared" si="18"/>
        <v>36357</v>
      </c>
      <c r="J36" s="525">
        <f t="shared" si="18"/>
        <v>0</v>
      </c>
      <c r="K36" s="525">
        <f t="shared" si="18"/>
        <v>0</v>
      </c>
      <c r="L36" s="525">
        <f t="shared" si="18"/>
        <v>0</v>
      </c>
      <c r="M36" s="525">
        <f t="shared" si="18"/>
        <v>15198</v>
      </c>
      <c r="N36" s="525">
        <f t="shared" si="18"/>
        <v>15198</v>
      </c>
      <c r="O36" s="525">
        <f t="shared" si="18"/>
        <v>0</v>
      </c>
      <c r="P36" s="525">
        <f t="shared" si="18"/>
        <v>0</v>
      </c>
      <c r="Q36" s="525">
        <f t="shared" si="18"/>
        <v>2481</v>
      </c>
      <c r="R36" s="525">
        <f t="shared" si="18"/>
        <v>2481</v>
      </c>
      <c r="S36" s="525">
        <f t="shared" si="18"/>
        <v>2481</v>
      </c>
      <c r="T36" s="525">
        <f t="shared" si="18"/>
        <v>2481</v>
      </c>
      <c r="U36" s="525">
        <f t="shared" si="18"/>
        <v>36765</v>
      </c>
      <c r="V36" s="525">
        <f t="shared" si="18"/>
        <v>36357</v>
      </c>
      <c r="W36" s="525">
        <f t="shared" si="18"/>
        <v>0</v>
      </c>
      <c r="X36" s="525">
        <f t="shared" si="18"/>
        <v>0</v>
      </c>
      <c r="Y36" s="525">
        <f t="shared" si="18"/>
        <v>0</v>
      </c>
      <c r="Z36" s="525">
        <f t="shared" si="18"/>
        <v>0</v>
      </c>
      <c r="AA36" s="525">
        <f t="shared" si="18"/>
        <v>0</v>
      </c>
      <c r="AB36" s="525">
        <f t="shared" si="18"/>
        <v>0</v>
      </c>
      <c r="AC36" s="525">
        <f t="shared" si="18"/>
        <v>0</v>
      </c>
      <c r="AD36" s="525">
        <f t="shared" si="18"/>
        <v>0</v>
      </c>
      <c r="AE36" s="525">
        <f t="shared" si="18"/>
        <v>16410</v>
      </c>
      <c r="AF36" s="525">
        <f t="shared" si="18"/>
        <v>16410</v>
      </c>
      <c r="AG36" s="525"/>
      <c r="AH36" s="525"/>
      <c r="AI36" s="511"/>
      <c r="AJ36" s="513"/>
    </row>
    <row r="37" spans="1:38" s="514" customFormat="1" ht="81">
      <c r="A37" s="527">
        <v>1</v>
      </c>
      <c r="B37" s="528" t="s">
        <v>440</v>
      </c>
      <c r="C37" s="528"/>
      <c r="D37" s="529" t="s">
        <v>620</v>
      </c>
      <c r="E37" s="529" t="s">
        <v>621</v>
      </c>
      <c r="F37" s="530" t="s">
        <v>537</v>
      </c>
      <c r="G37" s="531" t="s">
        <v>478</v>
      </c>
      <c r="H37" s="532">
        <v>9800</v>
      </c>
      <c r="I37" s="532">
        <v>9687</v>
      </c>
      <c r="J37" s="510"/>
      <c r="K37" s="511"/>
      <c r="L37" s="511"/>
      <c r="M37" s="533">
        <v>4198</v>
      </c>
      <c r="N37" s="533">
        <v>4198</v>
      </c>
      <c r="O37" s="511"/>
      <c r="P37" s="511"/>
      <c r="Q37" s="533">
        <f>R37</f>
        <v>660</v>
      </c>
      <c r="R37" s="533">
        <v>660</v>
      </c>
      <c r="S37" s="533">
        <f>T37</f>
        <v>660</v>
      </c>
      <c r="T37" s="533">
        <v>660</v>
      </c>
      <c r="U37" s="533">
        <f>V37+113</f>
        <v>9800</v>
      </c>
      <c r="V37" s="533">
        <v>9687</v>
      </c>
      <c r="W37" s="511"/>
      <c r="X37" s="511"/>
      <c r="Y37" s="493"/>
      <c r="Z37" s="493"/>
      <c r="AA37" s="493"/>
      <c r="AB37" s="493"/>
      <c r="AC37" s="492"/>
      <c r="AD37" s="492"/>
      <c r="AE37" s="493">
        <f>AF37</f>
        <v>4400</v>
      </c>
      <c r="AF37" s="493">
        <v>4400</v>
      </c>
      <c r="AG37" s="492"/>
      <c r="AH37" s="492"/>
      <c r="AI37" s="511"/>
      <c r="AJ37" s="513"/>
      <c r="AL37" s="534">
        <f>(S37+AE37)/U37*100</f>
        <v>51.632653061224488</v>
      </c>
    </row>
    <row r="38" spans="1:38" s="514" customFormat="1" ht="40.5">
      <c r="A38" s="535">
        <v>2</v>
      </c>
      <c r="B38" s="528" t="s">
        <v>441</v>
      </c>
      <c r="C38" s="528"/>
      <c r="D38" s="529" t="s">
        <v>622</v>
      </c>
      <c r="E38" s="529" t="s">
        <v>623</v>
      </c>
      <c r="F38" s="530" t="s">
        <v>537</v>
      </c>
      <c r="G38" s="531" t="s">
        <v>479</v>
      </c>
      <c r="H38" s="532">
        <v>5000</v>
      </c>
      <c r="I38" s="532">
        <v>4950</v>
      </c>
      <c r="J38" s="510"/>
      <c r="K38" s="511"/>
      <c r="L38" s="511"/>
      <c r="M38" s="533">
        <v>2000</v>
      </c>
      <c r="N38" s="533">
        <v>2000</v>
      </c>
      <c r="O38" s="511"/>
      <c r="P38" s="511"/>
      <c r="Q38" s="533">
        <f t="shared" ref="Q38:Q41" si="19">R38</f>
        <v>340</v>
      </c>
      <c r="R38" s="533">
        <v>340</v>
      </c>
      <c r="S38" s="533">
        <f t="shared" ref="S38:S41" si="20">T38</f>
        <v>340</v>
      </c>
      <c r="T38" s="533">
        <v>340</v>
      </c>
      <c r="U38" s="533">
        <f>V38+50</f>
        <v>5000</v>
      </c>
      <c r="V38" s="533">
        <v>4950</v>
      </c>
      <c r="W38" s="511"/>
      <c r="X38" s="511"/>
      <c r="Y38" s="493"/>
      <c r="Z38" s="493"/>
      <c r="AA38" s="493"/>
      <c r="AB38" s="493"/>
      <c r="AC38" s="492"/>
      <c r="AD38" s="492"/>
      <c r="AE38" s="493">
        <f t="shared" ref="AE38:AE41" si="21">AF38</f>
        <v>2250</v>
      </c>
      <c r="AF38" s="493">
        <v>2250</v>
      </c>
      <c r="AG38" s="492"/>
      <c r="AH38" s="492"/>
      <c r="AI38" s="511"/>
      <c r="AJ38" s="513"/>
      <c r="AL38" s="534">
        <f t="shared" ref="AL38:AL52" si="22">(S38+AE38)/U38*100</f>
        <v>51.800000000000004</v>
      </c>
    </row>
    <row r="39" spans="1:38" s="514" customFormat="1" ht="40.5">
      <c r="A39" s="527">
        <v>3</v>
      </c>
      <c r="B39" s="528" t="s">
        <v>442</v>
      </c>
      <c r="C39" s="528"/>
      <c r="D39" s="529" t="s">
        <v>624</v>
      </c>
      <c r="E39" s="529" t="s">
        <v>625</v>
      </c>
      <c r="F39" s="530" t="s">
        <v>537</v>
      </c>
      <c r="G39" s="531" t="s">
        <v>480</v>
      </c>
      <c r="H39" s="532">
        <v>9700</v>
      </c>
      <c r="I39" s="532">
        <v>9599</v>
      </c>
      <c r="J39" s="510"/>
      <c r="K39" s="511"/>
      <c r="L39" s="511"/>
      <c r="M39" s="533">
        <v>4000</v>
      </c>
      <c r="N39" s="533">
        <v>4000</v>
      </c>
      <c r="O39" s="511"/>
      <c r="P39" s="511"/>
      <c r="Q39" s="533">
        <f t="shared" si="19"/>
        <v>650</v>
      </c>
      <c r="R39" s="533">
        <v>650</v>
      </c>
      <c r="S39" s="533">
        <f t="shared" si="20"/>
        <v>650</v>
      </c>
      <c r="T39" s="533">
        <v>650</v>
      </c>
      <c r="U39" s="533">
        <f>V39+101</f>
        <v>9700</v>
      </c>
      <c r="V39" s="533">
        <v>9599</v>
      </c>
      <c r="W39" s="511"/>
      <c r="X39" s="511"/>
      <c r="Y39" s="493"/>
      <c r="Z39" s="493"/>
      <c r="AA39" s="493"/>
      <c r="AB39" s="493"/>
      <c r="AC39" s="492"/>
      <c r="AD39" s="492"/>
      <c r="AE39" s="493">
        <f t="shared" si="21"/>
        <v>4360</v>
      </c>
      <c r="AF39" s="493">
        <v>4360</v>
      </c>
      <c r="AG39" s="492"/>
      <c r="AH39" s="492"/>
      <c r="AI39" s="511"/>
      <c r="AJ39" s="513"/>
      <c r="AL39" s="534">
        <f t="shared" si="22"/>
        <v>51.649484536082483</v>
      </c>
    </row>
    <row r="40" spans="1:38" s="514" customFormat="1" ht="40.5">
      <c r="A40" s="535">
        <v>4</v>
      </c>
      <c r="B40" s="528" t="s">
        <v>626</v>
      </c>
      <c r="C40" s="528"/>
      <c r="D40" s="529" t="s">
        <v>627</v>
      </c>
      <c r="E40" s="529" t="s">
        <v>628</v>
      </c>
      <c r="F40" s="530" t="s">
        <v>537</v>
      </c>
      <c r="G40" s="531" t="s">
        <v>481</v>
      </c>
      <c r="H40" s="532">
        <v>8000</v>
      </c>
      <c r="I40" s="532">
        <v>7899</v>
      </c>
      <c r="J40" s="510"/>
      <c r="K40" s="511"/>
      <c r="L40" s="511"/>
      <c r="M40" s="533">
        <v>3250</v>
      </c>
      <c r="N40" s="533">
        <v>3250</v>
      </c>
      <c r="O40" s="511"/>
      <c r="P40" s="511"/>
      <c r="Q40" s="533">
        <f t="shared" si="19"/>
        <v>540</v>
      </c>
      <c r="R40" s="533">
        <v>540</v>
      </c>
      <c r="S40" s="533">
        <f t="shared" si="20"/>
        <v>540</v>
      </c>
      <c r="T40" s="533">
        <v>540</v>
      </c>
      <c r="U40" s="533">
        <f>V40+101</f>
        <v>8000</v>
      </c>
      <c r="V40" s="533">
        <v>7899</v>
      </c>
      <c r="W40" s="511"/>
      <c r="X40" s="511"/>
      <c r="Y40" s="493"/>
      <c r="Z40" s="493"/>
      <c r="AA40" s="493"/>
      <c r="AB40" s="493"/>
      <c r="AC40" s="492"/>
      <c r="AD40" s="492"/>
      <c r="AE40" s="493">
        <f t="shared" si="21"/>
        <v>3500</v>
      </c>
      <c r="AF40" s="493">
        <v>3500</v>
      </c>
      <c r="AG40" s="492"/>
      <c r="AH40" s="492"/>
      <c r="AI40" s="511"/>
      <c r="AJ40" s="513"/>
      <c r="AL40" s="534">
        <f t="shared" si="22"/>
        <v>50.5</v>
      </c>
    </row>
    <row r="41" spans="1:38" s="514" customFormat="1" ht="40.5">
      <c r="A41" s="527">
        <v>5</v>
      </c>
      <c r="B41" s="528" t="s">
        <v>443</v>
      </c>
      <c r="C41" s="528"/>
      <c r="D41" s="529" t="s">
        <v>629</v>
      </c>
      <c r="E41" s="529" t="s">
        <v>630</v>
      </c>
      <c r="F41" s="530" t="s">
        <v>537</v>
      </c>
      <c r="G41" s="531" t="s">
        <v>482</v>
      </c>
      <c r="H41" s="532">
        <v>4265</v>
      </c>
      <c r="I41" s="532">
        <v>4222</v>
      </c>
      <c r="J41" s="510"/>
      <c r="K41" s="511"/>
      <c r="L41" s="511"/>
      <c r="M41" s="533">
        <v>1750</v>
      </c>
      <c r="N41" s="533">
        <v>1750</v>
      </c>
      <c r="O41" s="511"/>
      <c r="P41" s="511"/>
      <c r="Q41" s="533">
        <f t="shared" si="19"/>
        <v>291</v>
      </c>
      <c r="R41" s="533">
        <v>291</v>
      </c>
      <c r="S41" s="533">
        <f t="shared" si="20"/>
        <v>291</v>
      </c>
      <c r="T41" s="533">
        <v>291</v>
      </c>
      <c r="U41" s="533">
        <f>V41+43</f>
        <v>4265</v>
      </c>
      <c r="V41" s="533">
        <v>4222</v>
      </c>
      <c r="W41" s="526"/>
      <c r="X41" s="526"/>
      <c r="Y41" s="526"/>
      <c r="Z41" s="526"/>
      <c r="AA41" s="526"/>
      <c r="AB41" s="526"/>
      <c r="AC41" s="526"/>
      <c r="AD41" s="526"/>
      <c r="AE41" s="493">
        <f t="shared" si="21"/>
        <v>1900</v>
      </c>
      <c r="AF41" s="493">
        <v>1900</v>
      </c>
      <c r="AG41" s="526"/>
      <c r="AH41" s="526"/>
      <c r="AI41" s="511"/>
      <c r="AJ41" s="513"/>
      <c r="AL41" s="534">
        <f t="shared" si="22"/>
        <v>51.371629542790153</v>
      </c>
    </row>
    <row r="42" spans="1:38" s="514" customFormat="1" ht="40.5">
      <c r="A42" s="519" t="s">
        <v>288</v>
      </c>
      <c r="B42" s="520" t="s">
        <v>319</v>
      </c>
      <c r="C42" s="528"/>
      <c r="D42" s="529"/>
      <c r="E42" s="529"/>
      <c r="F42" s="530"/>
      <c r="G42" s="495"/>
      <c r="H42" s="525">
        <f t="shared" ref="H42:L42" si="23">SUM(H43:H48)</f>
        <v>18726</v>
      </c>
      <c r="I42" s="525">
        <f t="shared" si="23"/>
        <v>18546</v>
      </c>
      <c r="J42" s="525">
        <f t="shared" si="23"/>
        <v>0</v>
      </c>
      <c r="K42" s="525">
        <f t="shared" si="23"/>
        <v>0</v>
      </c>
      <c r="L42" s="525">
        <f t="shared" si="23"/>
        <v>0</v>
      </c>
      <c r="M42" s="525">
        <f>SUM(M43:M48)</f>
        <v>670</v>
      </c>
      <c r="N42" s="525">
        <f t="shared" ref="N42:AF42" si="24">SUM(N43:N48)</f>
        <v>670</v>
      </c>
      <c r="O42" s="525">
        <f t="shared" si="24"/>
        <v>0</v>
      </c>
      <c r="P42" s="525">
        <f t="shared" si="24"/>
        <v>0</v>
      </c>
      <c r="Q42" s="525">
        <f t="shared" si="24"/>
        <v>0</v>
      </c>
      <c r="R42" s="525">
        <f t="shared" si="24"/>
        <v>0</v>
      </c>
      <c r="S42" s="525">
        <f t="shared" si="24"/>
        <v>670</v>
      </c>
      <c r="T42" s="525">
        <f t="shared" si="24"/>
        <v>670</v>
      </c>
      <c r="U42" s="525">
        <f t="shared" si="24"/>
        <v>18736</v>
      </c>
      <c r="V42" s="525">
        <f>SUM(V43:V48)</f>
        <v>18546</v>
      </c>
      <c r="W42" s="525">
        <f t="shared" si="24"/>
        <v>0</v>
      </c>
      <c r="X42" s="525">
        <f t="shared" si="24"/>
        <v>0</v>
      </c>
      <c r="Y42" s="525">
        <f t="shared" si="24"/>
        <v>0</v>
      </c>
      <c r="Z42" s="525">
        <f t="shared" si="24"/>
        <v>0</v>
      </c>
      <c r="AA42" s="525">
        <f t="shared" si="24"/>
        <v>0</v>
      </c>
      <c r="AB42" s="525">
        <f t="shared" si="24"/>
        <v>0</v>
      </c>
      <c r="AC42" s="525">
        <f t="shared" si="24"/>
        <v>0</v>
      </c>
      <c r="AD42" s="525">
        <f t="shared" si="24"/>
        <v>0</v>
      </c>
      <c r="AE42" s="525">
        <f t="shared" si="24"/>
        <v>3520</v>
      </c>
      <c r="AF42" s="525">
        <f t="shared" si="24"/>
        <v>3520</v>
      </c>
      <c r="AG42" s="526"/>
      <c r="AH42" s="526"/>
      <c r="AI42" s="511"/>
      <c r="AJ42" s="513"/>
      <c r="AL42" s="534">
        <f t="shared" si="22"/>
        <v>22.363364645602051</v>
      </c>
    </row>
    <row r="43" spans="1:38" s="514" customFormat="1" ht="60.75">
      <c r="A43" s="527">
        <v>1</v>
      </c>
      <c r="B43" s="536" t="s">
        <v>434</v>
      </c>
      <c r="C43" s="536"/>
      <c r="D43" s="529" t="s">
        <v>622</v>
      </c>
      <c r="E43" s="537"/>
      <c r="F43" s="537"/>
      <c r="G43" s="538" t="s">
        <v>911</v>
      </c>
      <c r="H43" s="539">
        <v>4500</v>
      </c>
      <c r="I43" s="539">
        <v>4450</v>
      </c>
      <c r="J43" s="510"/>
      <c r="K43" s="511"/>
      <c r="L43" s="511"/>
      <c r="M43" s="533">
        <v>150</v>
      </c>
      <c r="N43" s="533">
        <v>150</v>
      </c>
      <c r="O43" s="511"/>
      <c r="P43" s="511"/>
      <c r="Q43" s="533"/>
      <c r="R43" s="533"/>
      <c r="S43" s="533">
        <f>T43</f>
        <v>150</v>
      </c>
      <c r="T43" s="533">
        <v>150</v>
      </c>
      <c r="U43" s="539">
        <v>4500</v>
      </c>
      <c r="V43" s="539">
        <v>4450</v>
      </c>
      <c r="W43" s="511"/>
      <c r="X43" s="511"/>
      <c r="Y43" s="493"/>
      <c r="Z43" s="493"/>
      <c r="AA43" s="493"/>
      <c r="AB43" s="493"/>
      <c r="AC43" s="540"/>
      <c r="AD43" s="540"/>
      <c r="AE43" s="541">
        <f>AF43</f>
        <v>990</v>
      </c>
      <c r="AF43" s="541">
        <v>990</v>
      </c>
      <c r="AG43" s="492"/>
      <c r="AH43" s="492"/>
      <c r="AI43" s="511"/>
      <c r="AJ43" s="513"/>
      <c r="AL43" s="534">
        <f>(S43+AE43)/V43*100</f>
        <v>25.617977528089884</v>
      </c>
    </row>
    <row r="44" spans="1:38" s="514" customFormat="1" ht="60.75">
      <c r="A44" s="535">
        <v>2</v>
      </c>
      <c r="B44" s="536" t="s">
        <v>435</v>
      </c>
      <c r="C44" s="536"/>
      <c r="D44" s="529" t="s">
        <v>631</v>
      </c>
      <c r="E44" s="537"/>
      <c r="F44" s="537"/>
      <c r="G44" s="538" t="s">
        <v>912</v>
      </c>
      <c r="H44" s="539">
        <v>4490</v>
      </c>
      <c r="I44" s="539">
        <v>4455</v>
      </c>
      <c r="J44" s="510"/>
      <c r="K44" s="511"/>
      <c r="L44" s="511"/>
      <c r="M44" s="533">
        <v>120</v>
      </c>
      <c r="N44" s="533">
        <v>120</v>
      </c>
      <c r="O44" s="511"/>
      <c r="P44" s="511"/>
      <c r="Q44" s="533"/>
      <c r="R44" s="533"/>
      <c r="S44" s="533">
        <f t="shared" ref="S44:S48" si="25">T44</f>
        <v>120</v>
      </c>
      <c r="T44" s="533">
        <v>120</v>
      </c>
      <c r="U44" s="533">
        <f>V44+45</f>
        <v>4500</v>
      </c>
      <c r="V44" s="533">
        <v>4455</v>
      </c>
      <c r="W44" s="511"/>
      <c r="X44" s="511"/>
      <c r="Y44" s="493"/>
      <c r="Z44" s="493"/>
      <c r="AA44" s="493"/>
      <c r="AB44" s="493"/>
      <c r="AC44" s="540"/>
      <c r="AD44" s="540"/>
      <c r="AE44" s="541">
        <f t="shared" ref="AE44:AE48" si="26">AF44</f>
        <v>850</v>
      </c>
      <c r="AF44" s="541">
        <v>850</v>
      </c>
      <c r="AG44" s="492"/>
      <c r="AH44" s="492"/>
      <c r="AI44" s="511"/>
      <c r="AJ44" s="513"/>
      <c r="AL44" s="534">
        <f t="shared" ref="AL44:AL48" si="27">(S44+AE44)/V44*100</f>
        <v>21.773288439955106</v>
      </c>
    </row>
    <row r="45" spans="1:38" s="514" customFormat="1" ht="60.75">
      <c r="A45" s="527">
        <v>3</v>
      </c>
      <c r="B45" s="536" t="s">
        <v>436</v>
      </c>
      <c r="C45" s="536"/>
      <c r="D45" s="529" t="s">
        <v>632</v>
      </c>
      <c r="E45" s="537"/>
      <c r="F45" s="537"/>
      <c r="G45" s="538" t="s">
        <v>913</v>
      </c>
      <c r="H45" s="539">
        <v>2410</v>
      </c>
      <c r="I45" s="539">
        <v>2387</v>
      </c>
      <c r="J45" s="510"/>
      <c r="K45" s="511"/>
      <c r="L45" s="511"/>
      <c r="M45" s="533">
        <v>100</v>
      </c>
      <c r="N45" s="533">
        <v>100</v>
      </c>
      <c r="O45" s="511"/>
      <c r="P45" s="511"/>
      <c r="Q45" s="533"/>
      <c r="R45" s="533"/>
      <c r="S45" s="533">
        <f t="shared" si="25"/>
        <v>100</v>
      </c>
      <c r="T45" s="533">
        <v>100</v>
      </c>
      <c r="U45" s="533">
        <f>V45+23</f>
        <v>2410</v>
      </c>
      <c r="V45" s="533">
        <v>2387</v>
      </c>
      <c r="W45" s="511"/>
      <c r="X45" s="511"/>
      <c r="Y45" s="493"/>
      <c r="Z45" s="493"/>
      <c r="AA45" s="493"/>
      <c r="AB45" s="493"/>
      <c r="AC45" s="540"/>
      <c r="AD45" s="540"/>
      <c r="AE45" s="541">
        <f t="shared" si="26"/>
        <v>420</v>
      </c>
      <c r="AF45" s="541">
        <v>420</v>
      </c>
      <c r="AG45" s="492"/>
      <c r="AH45" s="492"/>
      <c r="AI45" s="511"/>
      <c r="AJ45" s="513"/>
      <c r="AL45" s="534">
        <f t="shared" si="27"/>
        <v>21.784666945957269</v>
      </c>
    </row>
    <row r="46" spans="1:38" s="514" customFormat="1" ht="60.75">
      <c r="A46" s="535">
        <v>4</v>
      </c>
      <c r="B46" s="536" t="s">
        <v>437</v>
      </c>
      <c r="C46" s="536"/>
      <c r="D46" s="529" t="s">
        <v>633</v>
      </c>
      <c r="E46" s="537"/>
      <c r="F46" s="537"/>
      <c r="G46" s="538" t="s">
        <v>914</v>
      </c>
      <c r="H46" s="539">
        <v>2442</v>
      </c>
      <c r="I46" s="539">
        <v>2418</v>
      </c>
      <c r="J46" s="510"/>
      <c r="K46" s="511"/>
      <c r="L46" s="511"/>
      <c r="M46" s="533">
        <v>100</v>
      </c>
      <c r="N46" s="533">
        <v>100</v>
      </c>
      <c r="O46" s="511"/>
      <c r="P46" s="511"/>
      <c r="Q46" s="533"/>
      <c r="R46" s="533"/>
      <c r="S46" s="533">
        <f t="shared" si="25"/>
        <v>100</v>
      </c>
      <c r="T46" s="533">
        <v>100</v>
      </c>
      <c r="U46" s="533">
        <f>V46+24</f>
        <v>2442</v>
      </c>
      <c r="V46" s="533">
        <v>2418</v>
      </c>
      <c r="W46" s="511"/>
      <c r="X46" s="511"/>
      <c r="Y46" s="493"/>
      <c r="Z46" s="493"/>
      <c r="AA46" s="493"/>
      <c r="AB46" s="493"/>
      <c r="AC46" s="540"/>
      <c r="AD46" s="540"/>
      <c r="AE46" s="493">
        <f t="shared" si="26"/>
        <v>420</v>
      </c>
      <c r="AF46" s="493">
        <v>420</v>
      </c>
      <c r="AG46" s="492"/>
      <c r="AH46" s="492"/>
      <c r="AI46" s="511"/>
      <c r="AJ46" s="513"/>
      <c r="AL46" s="534">
        <f t="shared" si="27"/>
        <v>21.50537634408602</v>
      </c>
    </row>
    <row r="47" spans="1:38" s="514" customFormat="1" ht="60.75">
      <c r="A47" s="527">
        <v>5</v>
      </c>
      <c r="B47" s="536" t="s">
        <v>438</v>
      </c>
      <c r="C47" s="536"/>
      <c r="D47" s="529" t="s">
        <v>634</v>
      </c>
      <c r="E47" s="537"/>
      <c r="F47" s="537"/>
      <c r="G47" s="538" t="s">
        <v>915</v>
      </c>
      <c r="H47" s="539">
        <v>2442</v>
      </c>
      <c r="I47" s="539">
        <v>2418</v>
      </c>
      <c r="J47" s="510"/>
      <c r="K47" s="511"/>
      <c r="L47" s="511"/>
      <c r="M47" s="533">
        <v>100</v>
      </c>
      <c r="N47" s="533">
        <v>100</v>
      </c>
      <c r="O47" s="511"/>
      <c r="P47" s="511"/>
      <c r="Q47" s="533"/>
      <c r="R47" s="533"/>
      <c r="S47" s="533">
        <f t="shared" si="25"/>
        <v>100</v>
      </c>
      <c r="T47" s="533">
        <v>100</v>
      </c>
      <c r="U47" s="533">
        <f>V47+24</f>
        <v>2442</v>
      </c>
      <c r="V47" s="533">
        <v>2418</v>
      </c>
      <c r="W47" s="511"/>
      <c r="X47" s="511"/>
      <c r="Y47" s="493"/>
      <c r="Z47" s="493"/>
      <c r="AA47" s="493"/>
      <c r="AB47" s="493"/>
      <c r="AC47" s="540"/>
      <c r="AD47" s="540"/>
      <c r="AE47" s="493">
        <f t="shared" si="26"/>
        <v>420</v>
      </c>
      <c r="AF47" s="493">
        <v>420</v>
      </c>
      <c r="AG47" s="492"/>
      <c r="AH47" s="492"/>
      <c r="AI47" s="511"/>
      <c r="AJ47" s="513"/>
      <c r="AL47" s="534">
        <f t="shared" si="27"/>
        <v>21.50537634408602</v>
      </c>
    </row>
    <row r="48" spans="1:38" s="514" customFormat="1" ht="60.75">
      <c r="A48" s="535">
        <v>6</v>
      </c>
      <c r="B48" s="536" t="s">
        <v>439</v>
      </c>
      <c r="C48" s="536"/>
      <c r="D48" s="529" t="s">
        <v>635</v>
      </c>
      <c r="E48" s="537"/>
      <c r="F48" s="537"/>
      <c r="G48" s="538" t="s">
        <v>916</v>
      </c>
      <c r="H48" s="539">
        <v>2442</v>
      </c>
      <c r="I48" s="539">
        <v>2418</v>
      </c>
      <c r="J48" s="510"/>
      <c r="K48" s="511"/>
      <c r="L48" s="511"/>
      <c r="M48" s="533">
        <v>100</v>
      </c>
      <c r="N48" s="533">
        <v>100</v>
      </c>
      <c r="O48" s="511"/>
      <c r="P48" s="511"/>
      <c r="Q48" s="533"/>
      <c r="R48" s="533"/>
      <c r="S48" s="533">
        <f t="shared" si="25"/>
        <v>100</v>
      </c>
      <c r="T48" s="533">
        <v>100</v>
      </c>
      <c r="U48" s="533">
        <f>V48+24</f>
        <v>2442</v>
      </c>
      <c r="V48" s="533">
        <v>2418</v>
      </c>
      <c r="W48" s="511"/>
      <c r="X48" s="511"/>
      <c r="Y48" s="493"/>
      <c r="Z48" s="493"/>
      <c r="AA48" s="493"/>
      <c r="AB48" s="493"/>
      <c r="AC48" s="540"/>
      <c r="AD48" s="540"/>
      <c r="AE48" s="493">
        <f t="shared" si="26"/>
        <v>420</v>
      </c>
      <c r="AF48" s="493">
        <v>420</v>
      </c>
      <c r="AG48" s="492"/>
      <c r="AH48" s="492"/>
      <c r="AI48" s="511"/>
      <c r="AJ48" s="513"/>
      <c r="AL48" s="534">
        <f t="shared" si="27"/>
        <v>21.50537634408602</v>
      </c>
    </row>
    <row r="49" spans="1:42" s="514" customFormat="1" ht="20.25">
      <c r="A49" s="519" t="s">
        <v>334</v>
      </c>
      <c r="B49" s="520" t="s">
        <v>701</v>
      </c>
      <c r="C49" s="536"/>
      <c r="D49" s="529"/>
      <c r="E49" s="537"/>
      <c r="F49" s="537"/>
      <c r="G49" s="495"/>
      <c r="H49" s="526">
        <f t="shared" ref="H49:AE49" si="28">SUM(H50:H52)</f>
        <v>0</v>
      </c>
      <c r="I49" s="526">
        <f t="shared" si="28"/>
        <v>0</v>
      </c>
      <c r="J49" s="526">
        <f t="shared" si="28"/>
        <v>0</v>
      </c>
      <c r="K49" s="526">
        <f t="shared" si="28"/>
        <v>0</v>
      </c>
      <c r="L49" s="526">
        <f t="shared" si="28"/>
        <v>0</v>
      </c>
      <c r="M49" s="526">
        <f t="shared" si="28"/>
        <v>0</v>
      </c>
      <c r="N49" s="526">
        <f t="shared" si="28"/>
        <v>0</v>
      </c>
      <c r="O49" s="526">
        <f t="shared" si="28"/>
        <v>0</v>
      </c>
      <c r="P49" s="526">
        <f t="shared" si="28"/>
        <v>0</v>
      </c>
      <c r="Q49" s="526">
        <f t="shared" si="28"/>
        <v>0</v>
      </c>
      <c r="R49" s="526">
        <f t="shared" si="28"/>
        <v>0</v>
      </c>
      <c r="S49" s="526">
        <f t="shared" si="28"/>
        <v>0</v>
      </c>
      <c r="T49" s="526">
        <f t="shared" si="28"/>
        <v>0</v>
      </c>
      <c r="U49" s="526">
        <f t="shared" si="28"/>
        <v>19900</v>
      </c>
      <c r="V49" s="526">
        <f t="shared" si="28"/>
        <v>19656</v>
      </c>
      <c r="W49" s="526">
        <f t="shared" si="28"/>
        <v>0</v>
      </c>
      <c r="X49" s="526">
        <f t="shared" si="28"/>
        <v>0</v>
      </c>
      <c r="Y49" s="526">
        <f t="shared" si="28"/>
        <v>0</v>
      </c>
      <c r="Z49" s="526">
        <f t="shared" si="28"/>
        <v>0</v>
      </c>
      <c r="AA49" s="526">
        <f t="shared" si="28"/>
        <v>0</v>
      </c>
      <c r="AB49" s="526">
        <f t="shared" si="28"/>
        <v>0</v>
      </c>
      <c r="AC49" s="526">
        <f t="shared" si="28"/>
        <v>0</v>
      </c>
      <c r="AD49" s="526">
        <f t="shared" si="28"/>
        <v>0</v>
      </c>
      <c r="AE49" s="526">
        <f t="shared" si="28"/>
        <v>700</v>
      </c>
      <c r="AF49" s="526">
        <f>SUM(AF50:AF52)</f>
        <v>700</v>
      </c>
      <c r="AG49" s="526">
        <f t="shared" ref="AG49:AH49" si="29">SUM(AG50:AG52)</f>
        <v>0</v>
      </c>
      <c r="AH49" s="526">
        <f t="shared" si="29"/>
        <v>0</v>
      </c>
      <c r="AI49" s="511"/>
      <c r="AJ49" s="513"/>
      <c r="AL49" s="534"/>
    </row>
    <row r="50" spans="1:42" s="514" customFormat="1" ht="20.25">
      <c r="A50" s="535">
        <v>1</v>
      </c>
      <c r="B50" s="542" t="s">
        <v>636</v>
      </c>
      <c r="C50" s="536"/>
      <c r="D50" s="529"/>
      <c r="E50" s="537"/>
      <c r="F50" s="537"/>
      <c r="G50" s="495"/>
      <c r="H50" s="532"/>
      <c r="I50" s="532"/>
      <c r="J50" s="510"/>
      <c r="K50" s="511"/>
      <c r="L50" s="511"/>
      <c r="M50" s="533"/>
      <c r="N50" s="533"/>
      <c r="O50" s="511"/>
      <c r="P50" s="511"/>
      <c r="Q50" s="533"/>
      <c r="R50" s="533"/>
      <c r="S50" s="533"/>
      <c r="T50" s="533"/>
      <c r="U50" s="533">
        <f>V50+24</f>
        <v>2400</v>
      </c>
      <c r="V50" s="533">
        <v>2376</v>
      </c>
      <c r="W50" s="511"/>
      <c r="X50" s="511"/>
      <c r="Y50" s="493"/>
      <c r="Z50" s="493"/>
      <c r="AA50" s="493"/>
      <c r="AB50" s="493"/>
      <c r="AC50" s="540"/>
      <c r="AD50" s="540"/>
      <c r="AE50" s="493">
        <f>AF50</f>
        <v>100</v>
      </c>
      <c r="AF50" s="493">
        <v>100</v>
      </c>
      <c r="AG50" s="492"/>
      <c r="AH50" s="492"/>
      <c r="AI50" s="511"/>
      <c r="AJ50" s="513"/>
      <c r="AL50" s="534">
        <f t="shared" si="22"/>
        <v>4.1666666666666661</v>
      </c>
    </row>
    <row r="51" spans="1:42" s="514" customFormat="1" ht="81">
      <c r="A51" s="535">
        <v>2</v>
      </c>
      <c r="B51" s="543" t="s">
        <v>637</v>
      </c>
      <c r="C51" s="536"/>
      <c r="D51" s="529"/>
      <c r="E51" s="537"/>
      <c r="F51" s="537"/>
      <c r="G51" s="495"/>
      <c r="H51" s="532"/>
      <c r="I51" s="532"/>
      <c r="J51" s="510"/>
      <c r="K51" s="511"/>
      <c r="L51" s="511"/>
      <c r="M51" s="533"/>
      <c r="N51" s="533"/>
      <c r="O51" s="511"/>
      <c r="P51" s="511"/>
      <c r="Q51" s="533"/>
      <c r="R51" s="533"/>
      <c r="S51" s="533"/>
      <c r="T51" s="533"/>
      <c r="U51" s="533">
        <f>V51+100</f>
        <v>9500</v>
      </c>
      <c r="V51" s="533">
        <v>9400</v>
      </c>
      <c r="W51" s="511"/>
      <c r="X51" s="511"/>
      <c r="Y51" s="493"/>
      <c r="Z51" s="493"/>
      <c r="AA51" s="493"/>
      <c r="AB51" s="493"/>
      <c r="AC51" s="540"/>
      <c r="AD51" s="540"/>
      <c r="AE51" s="493">
        <f>AF51</f>
        <v>300</v>
      </c>
      <c r="AF51" s="493">
        <v>300</v>
      </c>
      <c r="AG51" s="492"/>
      <c r="AH51" s="492"/>
      <c r="AI51" s="511"/>
      <c r="AJ51" s="513"/>
      <c r="AL51" s="534">
        <f t="shared" si="22"/>
        <v>3.1578947368421053</v>
      </c>
    </row>
    <row r="52" spans="1:42" s="514" customFormat="1" ht="81">
      <c r="A52" s="535">
        <v>3</v>
      </c>
      <c r="B52" s="543" t="s">
        <v>638</v>
      </c>
      <c r="C52" s="536"/>
      <c r="D52" s="529"/>
      <c r="E52" s="537"/>
      <c r="F52" s="537"/>
      <c r="G52" s="495"/>
      <c r="H52" s="532"/>
      <c r="I52" s="532"/>
      <c r="J52" s="510"/>
      <c r="K52" s="511"/>
      <c r="L52" s="511"/>
      <c r="M52" s="533"/>
      <c r="N52" s="533"/>
      <c r="O52" s="511"/>
      <c r="P52" s="511"/>
      <c r="Q52" s="533"/>
      <c r="R52" s="533"/>
      <c r="S52" s="533"/>
      <c r="T52" s="533"/>
      <c r="U52" s="533">
        <f>V52+120</f>
        <v>8000</v>
      </c>
      <c r="V52" s="533">
        <v>7880</v>
      </c>
      <c r="W52" s="511"/>
      <c r="X52" s="511"/>
      <c r="Y52" s="493"/>
      <c r="Z52" s="493"/>
      <c r="AA52" s="493"/>
      <c r="AB52" s="493"/>
      <c r="AC52" s="540"/>
      <c r="AD52" s="540"/>
      <c r="AE52" s="493">
        <f>AF52</f>
        <v>300</v>
      </c>
      <c r="AF52" s="493">
        <v>300</v>
      </c>
      <c r="AG52" s="492"/>
      <c r="AH52" s="492"/>
      <c r="AI52" s="511"/>
      <c r="AJ52" s="513"/>
      <c r="AL52" s="534">
        <f t="shared" si="22"/>
        <v>3.75</v>
      </c>
    </row>
    <row r="53" spans="1:42" s="514" customFormat="1" ht="20.25">
      <c r="A53" s="535"/>
      <c r="B53" s="536"/>
      <c r="C53" s="536"/>
      <c r="D53" s="529"/>
      <c r="E53" s="537"/>
      <c r="F53" s="537"/>
      <c r="G53" s="495"/>
      <c r="H53" s="532"/>
      <c r="I53" s="532"/>
      <c r="J53" s="510"/>
      <c r="K53" s="511"/>
      <c r="L53" s="511"/>
      <c r="M53" s="533"/>
      <c r="N53" s="533"/>
      <c r="O53" s="511"/>
      <c r="P53" s="511"/>
      <c r="Q53" s="533"/>
      <c r="R53" s="533"/>
      <c r="S53" s="533"/>
      <c r="T53" s="533"/>
      <c r="U53" s="533"/>
      <c r="V53" s="533"/>
      <c r="W53" s="511"/>
      <c r="X53" s="511"/>
      <c r="Y53" s="493"/>
      <c r="Z53" s="493"/>
      <c r="AA53" s="493"/>
      <c r="AB53" s="493"/>
      <c r="AC53" s="540"/>
      <c r="AD53" s="540"/>
      <c r="AE53" s="493"/>
      <c r="AF53" s="493"/>
      <c r="AG53" s="492"/>
      <c r="AH53" s="492"/>
      <c r="AI53" s="511"/>
      <c r="AJ53" s="513"/>
    </row>
    <row r="54" spans="1:42" s="506" customFormat="1" ht="20.25">
      <c r="A54" s="499" t="s">
        <v>645</v>
      </c>
      <c r="B54" s="500" t="s">
        <v>639</v>
      </c>
      <c r="C54" s="500"/>
      <c r="D54" s="495"/>
      <c r="E54" s="499"/>
      <c r="F54" s="499"/>
      <c r="G54" s="495"/>
      <c r="H54" s="486">
        <f t="shared" ref="H54:AE54" si="30">H55+H56</f>
        <v>179191</v>
      </c>
      <c r="I54" s="486">
        <f t="shared" si="30"/>
        <v>155600</v>
      </c>
      <c r="J54" s="486">
        <f t="shared" si="30"/>
        <v>0</v>
      </c>
      <c r="K54" s="486">
        <f t="shared" si="30"/>
        <v>0</v>
      </c>
      <c r="L54" s="486">
        <f t="shared" si="30"/>
        <v>0</v>
      </c>
      <c r="M54" s="486">
        <f t="shared" si="30"/>
        <v>23319</v>
      </c>
      <c r="N54" s="486">
        <f t="shared" si="30"/>
        <v>17581</v>
      </c>
      <c r="O54" s="486">
        <f t="shared" si="30"/>
        <v>0</v>
      </c>
      <c r="P54" s="486">
        <f t="shared" si="30"/>
        <v>0</v>
      </c>
      <c r="Q54" s="486">
        <f t="shared" si="30"/>
        <v>43376</v>
      </c>
      <c r="R54" s="486">
        <f>R55+R56</f>
        <v>37376</v>
      </c>
      <c r="S54" s="486">
        <f t="shared" si="30"/>
        <v>130482</v>
      </c>
      <c r="T54" s="486">
        <f t="shared" si="30"/>
        <v>115202</v>
      </c>
      <c r="U54" s="486">
        <f t="shared" si="30"/>
        <v>129010.9</v>
      </c>
      <c r="V54" s="486">
        <f t="shared" si="30"/>
        <v>108562</v>
      </c>
      <c r="W54" s="486">
        <f t="shared" si="30"/>
        <v>0</v>
      </c>
      <c r="X54" s="486">
        <f t="shared" si="30"/>
        <v>0</v>
      </c>
      <c r="Y54" s="486">
        <f t="shared" si="30"/>
        <v>0</v>
      </c>
      <c r="Z54" s="486">
        <f t="shared" si="30"/>
        <v>0</v>
      </c>
      <c r="AA54" s="486">
        <f t="shared" si="30"/>
        <v>0</v>
      </c>
      <c r="AB54" s="486">
        <f t="shared" si="30"/>
        <v>0</v>
      </c>
      <c r="AC54" s="486">
        <f t="shared" si="30"/>
        <v>0</v>
      </c>
      <c r="AD54" s="486">
        <f t="shared" si="30"/>
        <v>0</v>
      </c>
      <c r="AE54" s="486">
        <f t="shared" si="30"/>
        <v>29390</v>
      </c>
      <c r="AF54" s="486">
        <f>AF55+AF56</f>
        <v>23890</v>
      </c>
      <c r="AG54" s="486"/>
      <c r="AH54" s="486"/>
      <c r="AI54" s="544">
        <f>AL54-AF54</f>
        <v>0</v>
      </c>
      <c r="AJ54" s="502"/>
      <c r="AL54" s="504">
        <v>23890</v>
      </c>
    </row>
    <row r="55" spans="1:42" s="514" customFormat="1" ht="40.5">
      <c r="A55" s="507" t="s">
        <v>35</v>
      </c>
      <c r="B55" s="545" t="s">
        <v>432</v>
      </c>
      <c r="C55" s="545"/>
      <c r="D55" s="495"/>
      <c r="E55" s="546"/>
      <c r="F55" s="546"/>
      <c r="G55" s="495"/>
      <c r="H55" s="486"/>
      <c r="I55" s="486"/>
      <c r="J55" s="510"/>
      <c r="K55" s="511"/>
      <c r="L55" s="511"/>
      <c r="M55" s="486">
        <f>N55</f>
        <v>500</v>
      </c>
      <c r="N55" s="486">
        <v>500</v>
      </c>
      <c r="O55" s="511"/>
      <c r="P55" s="511"/>
      <c r="Q55" s="486">
        <f>R55</f>
        <v>500</v>
      </c>
      <c r="R55" s="486">
        <v>500</v>
      </c>
      <c r="S55" s="511">
        <f>T55</f>
        <v>1000</v>
      </c>
      <c r="T55" s="486">
        <f>N55+R55</f>
        <v>1000</v>
      </c>
      <c r="U55" s="486">
        <f>V55</f>
        <v>2000</v>
      </c>
      <c r="V55" s="486">
        <v>2000</v>
      </c>
      <c r="W55" s="511"/>
      <c r="X55" s="511"/>
      <c r="Y55" s="486"/>
      <c r="Z55" s="486"/>
      <c r="AA55" s="486"/>
      <c r="AB55" s="486"/>
      <c r="AC55" s="492"/>
      <c r="AD55" s="492"/>
      <c r="AE55" s="486">
        <f>AF55</f>
        <v>500</v>
      </c>
      <c r="AF55" s="486">
        <v>500</v>
      </c>
      <c r="AG55" s="492"/>
      <c r="AH55" s="492"/>
      <c r="AI55" s="511"/>
      <c r="AJ55" s="513"/>
      <c r="AL55" s="514" t="s">
        <v>696</v>
      </c>
      <c r="AM55" s="515">
        <v>39700.699999999997</v>
      </c>
      <c r="AN55" s="515"/>
      <c r="AO55" s="514">
        <f>1242+2300</f>
        <v>3542</v>
      </c>
    </row>
    <row r="56" spans="1:42" s="514" customFormat="1" ht="20.25">
      <c r="A56" s="517" t="s">
        <v>42</v>
      </c>
      <c r="B56" s="547" t="s">
        <v>444</v>
      </c>
      <c r="C56" s="547"/>
      <c r="D56" s="495"/>
      <c r="E56" s="546"/>
      <c r="F56" s="546"/>
      <c r="G56" s="495"/>
      <c r="H56" s="486">
        <f t="shared" ref="H56:AE56" si="31">H57+H60+H61+H63+H67</f>
        <v>179191</v>
      </c>
      <c r="I56" s="486">
        <f t="shared" si="31"/>
        <v>155600</v>
      </c>
      <c r="J56" s="486">
        <f t="shared" si="31"/>
        <v>0</v>
      </c>
      <c r="K56" s="486">
        <f t="shared" si="31"/>
        <v>0</v>
      </c>
      <c r="L56" s="486">
        <f t="shared" si="31"/>
        <v>0</v>
      </c>
      <c r="M56" s="486">
        <f t="shared" si="31"/>
        <v>22819</v>
      </c>
      <c r="N56" s="486">
        <f t="shared" si="31"/>
        <v>17081</v>
      </c>
      <c r="O56" s="486">
        <f t="shared" si="31"/>
        <v>0</v>
      </c>
      <c r="P56" s="486">
        <f t="shared" si="31"/>
        <v>0</v>
      </c>
      <c r="Q56" s="486">
        <f t="shared" si="31"/>
        <v>42876</v>
      </c>
      <c r="R56" s="486">
        <f t="shared" si="31"/>
        <v>36876</v>
      </c>
      <c r="S56" s="486">
        <f t="shared" si="31"/>
        <v>129482</v>
      </c>
      <c r="T56" s="486">
        <f t="shared" si="31"/>
        <v>114202</v>
      </c>
      <c r="U56" s="486">
        <f t="shared" si="31"/>
        <v>127010.9</v>
      </c>
      <c r="V56" s="486">
        <f t="shared" si="31"/>
        <v>106562</v>
      </c>
      <c r="W56" s="486">
        <f t="shared" si="31"/>
        <v>0</v>
      </c>
      <c r="X56" s="486">
        <f t="shared" si="31"/>
        <v>0</v>
      </c>
      <c r="Y56" s="486">
        <f t="shared" si="31"/>
        <v>0</v>
      </c>
      <c r="Z56" s="486">
        <f t="shared" si="31"/>
        <v>0</v>
      </c>
      <c r="AA56" s="486">
        <f t="shared" si="31"/>
        <v>0</v>
      </c>
      <c r="AB56" s="486">
        <f t="shared" si="31"/>
        <v>0</v>
      </c>
      <c r="AC56" s="486">
        <f t="shared" si="31"/>
        <v>0</v>
      </c>
      <c r="AD56" s="486">
        <f t="shared" si="31"/>
        <v>0</v>
      </c>
      <c r="AE56" s="486">
        <f t="shared" si="31"/>
        <v>28890</v>
      </c>
      <c r="AF56" s="486">
        <f>AF57+AF60+AF61+AF63+AF67</f>
        <v>23390</v>
      </c>
      <c r="AG56" s="492"/>
      <c r="AH56" s="492"/>
      <c r="AI56" s="511"/>
      <c r="AJ56" s="513"/>
      <c r="AM56" s="534">
        <f>AM55-AO55</f>
        <v>36158.699999999997</v>
      </c>
      <c r="AN56" s="534"/>
    </row>
    <row r="57" spans="1:42" s="514" customFormat="1" ht="60.75">
      <c r="A57" s="519" t="s">
        <v>33</v>
      </c>
      <c r="B57" s="520" t="s">
        <v>580</v>
      </c>
      <c r="C57" s="548"/>
      <c r="D57" s="522"/>
      <c r="E57" s="549"/>
      <c r="F57" s="549"/>
      <c r="G57" s="522"/>
      <c r="H57" s="526">
        <f>SUM(H58:H59)</f>
        <v>135000</v>
      </c>
      <c r="I57" s="526">
        <f>SUM(I58:I59)</f>
        <v>111520</v>
      </c>
      <c r="J57" s="510"/>
      <c r="K57" s="511"/>
      <c r="L57" s="511"/>
      <c r="M57" s="526">
        <f>SUM(M58:M59)</f>
        <v>17519</v>
      </c>
      <c r="N57" s="526">
        <f>SUM(N58:N59)</f>
        <v>11781</v>
      </c>
      <c r="O57" s="526">
        <f t="shared" ref="O57:T57" si="32">SUM(O58:O59)</f>
        <v>0</v>
      </c>
      <c r="P57" s="526">
        <f t="shared" si="32"/>
        <v>0</v>
      </c>
      <c r="Q57" s="526">
        <f>SUM(Q58:Q59)</f>
        <v>42276</v>
      </c>
      <c r="R57" s="526">
        <f t="shared" si="32"/>
        <v>36276</v>
      </c>
      <c r="S57" s="526">
        <f t="shared" si="32"/>
        <v>123882</v>
      </c>
      <c r="T57" s="526">
        <f t="shared" si="32"/>
        <v>108602</v>
      </c>
      <c r="U57" s="526">
        <f>SUM(U58:U59)</f>
        <v>71258</v>
      </c>
      <c r="V57" s="526">
        <f>SUM(V58:V59)</f>
        <v>51320</v>
      </c>
      <c r="W57" s="511"/>
      <c r="X57" s="511"/>
      <c r="Y57" s="486"/>
      <c r="Z57" s="486"/>
      <c r="AA57" s="486"/>
      <c r="AB57" s="486"/>
      <c r="AC57" s="492"/>
      <c r="AD57" s="492"/>
      <c r="AE57" s="486">
        <f>SUM(AE58:AE59)</f>
        <v>8300</v>
      </c>
      <c r="AF57" s="486">
        <f>SUM(AF58:AF59)</f>
        <v>2800</v>
      </c>
      <c r="AG57" s="492"/>
      <c r="AH57" s="492"/>
      <c r="AI57" s="511"/>
      <c r="AJ57" s="513"/>
      <c r="AM57" s="534">
        <v>4000</v>
      </c>
      <c r="AN57" s="534"/>
      <c r="AO57" s="534"/>
    </row>
    <row r="58" spans="1:42" s="514" customFormat="1" ht="40.5">
      <c r="A58" s="550">
        <v>1</v>
      </c>
      <c r="B58" s="551" t="s">
        <v>697</v>
      </c>
      <c r="C58" s="551"/>
      <c r="D58" s="495"/>
      <c r="E58" s="552" t="s">
        <v>646</v>
      </c>
      <c r="F58" s="530" t="s">
        <v>647</v>
      </c>
      <c r="G58" s="552" t="s">
        <v>483</v>
      </c>
      <c r="H58" s="533">
        <v>48000</v>
      </c>
      <c r="I58" s="533">
        <v>48000</v>
      </c>
      <c r="J58" s="510"/>
      <c r="K58" s="511"/>
      <c r="L58" s="511"/>
      <c r="M58" s="533">
        <f>N58</f>
        <v>3800</v>
      </c>
      <c r="N58" s="533">
        <v>3800</v>
      </c>
      <c r="O58" s="511"/>
      <c r="P58" s="511"/>
      <c r="Q58" s="492">
        <f>R58</f>
        <v>17833</v>
      </c>
      <c r="R58" s="492">
        <v>17833</v>
      </c>
      <c r="S58" s="533">
        <f>T58</f>
        <v>46019</v>
      </c>
      <c r="T58" s="533">
        <f>42219+N58</f>
        <v>46019</v>
      </c>
      <c r="U58" s="533">
        <f>V58</f>
        <v>23959</v>
      </c>
      <c r="V58" s="533">
        <v>23959</v>
      </c>
      <c r="W58" s="511"/>
      <c r="X58" s="533">
        <v>2700</v>
      </c>
      <c r="Y58" s="486"/>
      <c r="Z58" s="486"/>
      <c r="AA58" s="486"/>
      <c r="AB58" s="486"/>
      <c r="AC58" s="492"/>
      <c r="AD58" s="492"/>
      <c r="AE58" s="493">
        <f>AF58</f>
        <v>1900</v>
      </c>
      <c r="AF58" s="493">
        <v>1900</v>
      </c>
      <c r="AG58" s="492"/>
      <c r="AH58" s="492"/>
      <c r="AI58" s="511"/>
      <c r="AJ58" s="513"/>
      <c r="AL58" s="514">
        <f>(N58+R58+AE58)/V58*100</f>
        <v>98.221962519303801</v>
      </c>
      <c r="AM58" s="534">
        <v>7981</v>
      </c>
      <c r="AN58" s="534"/>
      <c r="AO58" s="534">
        <v>5738</v>
      </c>
    </row>
    <row r="59" spans="1:42" s="514" customFormat="1" ht="60.75">
      <c r="A59" s="550">
        <v>2</v>
      </c>
      <c r="B59" s="553" t="s">
        <v>448</v>
      </c>
      <c r="C59" s="553"/>
      <c r="D59" s="495"/>
      <c r="E59" s="552" t="s">
        <v>649</v>
      </c>
      <c r="F59" s="552" t="s">
        <v>650</v>
      </c>
      <c r="G59" s="552" t="s">
        <v>484</v>
      </c>
      <c r="H59" s="533">
        <v>87000</v>
      </c>
      <c r="I59" s="533">
        <f>H59-19938-1242-2300</f>
        <v>63520</v>
      </c>
      <c r="J59" s="510"/>
      <c r="K59" s="511"/>
      <c r="L59" s="511"/>
      <c r="M59" s="533">
        <f>5738+N59</f>
        <v>13719</v>
      </c>
      <c r="N59" s="533">
        <v>7981</v>
      </c>
      <c r="O59" s="511"/>
      <c r="P59" s="511"/>
      <c r="Q59" s="492">
        <f>6000+R59</f>
        <v>24443</v>
      </c>
      <c r="R59" s="492">
        <v>18443</v>
      </c>
      <c r="S59" s="533">
        <f>T59+3542+11738</f>
        <v>77863</v>
      </c>
      <c r="T59" s="533">
        <v>62583</v>
      </c>
      <c r="U59" s="533">
        <v>47299</v>
      </c>
      <c r="V59" s="533">
        <v>27361</v>
      </c>
      <c r="W59" s="511"/>
      <c r="X59" s="533">
        <v>999</v>
      </c>
      <c r="Y59" s="486"/>
      <c r="Z59" s="486"/>
      <c r="AA59" s="486"/>
      <c r="AB59" s="486"/>
      <c r="AC59" s="492"/>
      <c r="AD59" s="492"/>
      <c r="AE59" s="493">
        <f>AF59+5500</f>
        <v>6400</v>
      </c>
      <c r="AF59" s="493">
        <v>900</v>
      </c>
      <c r="AG59" s="492"/>
      <c r="AH59" s="492"/>
      <c r="AI59" s="511"/>
      <c r="AJ59" s="513"/>
      <c r="AL59" s="514">
        <f>(N59+R59+AE59)/U59*100</f>
        <v>69.396816000338262</v>
      </c>
      <c r="AM59" s="505">
        <f>SUM(AM56:AM58)</f>
        <v>48139.7</v>
      </c>
      <c r="AN59" s="505"/>
      <c r="AO59" s="505">
        <f>SUM(AO57:AO58)</f>
        <v>5738</v>
      </c>
      <c r="AP59" s="534">
        <v>19938</v>
      </c>
    </row>
    <row r="60" spans="1:42" s="514" customFormat="1" ht="40.5">
      <c r="A60" s="519" t="s">
        <v>46</v>
      </c>
      <c r="B60" s="520" t="s">
        <v>317</v>
      </c>
      <c r="C60" s="551"/>
      <c r="D60" s="495"/>
      <c r="E60" s="552"/>
      <c r="F60" s="510"/>
      <c r="G60" s="554"/>
      <c r="H60" s="533"/>
      <c r="I60" s="533"/>
      <c r="J60" s="510"/>
      <c r="K60" s="511"/>
      <c r="L60" s="511"/>
      <c r="M60" s="533"/>
      <c r="N60" s="533"/>
      <c r="O60" s="511"/>
      <c r="P60" s="511"/>
      <c r="Q60" s="492"/>
      <c r="R60" s="492"/>
      <c r="S60" s="511"/>
      <c r="T60" s="511"/>
      <c r="U60" s="533"/>
      <c r="V60" s="533"/>
      <c r="W60" s="511"/>
      <c r="X60" s="511"/>
      <c r="Y60" s="486"/>
      <c r="Z60" s="486"/>
      <c r="AA60" s="486"/>
      <c r="AB60" s="486"/>
      <c r="AC60" s="492"/>
      <c r="AD60" s="492"/>
      <c r="AE60" s="486"/>
      <c r="AF60" s="486"/>
      <c r="AG60" s="492"/>
      <c r="AH60" s="492"/>
      <c r="AI60" s="511"/>
      <c r="AJ60" s="513"/>
      <c r="AO60" s="555">
        <f>AM59+AO59</f>
        <v>53877.7</v>
      </c>
      <c r="AP60" s="534">
        <f>AP59-AO59</f>
        <v>14200</v>
      </c>
    </row>
    <row r="61" spans="1:42" s="514" customFormat="1" ht="40.5">
      <c r="A61" s="519" t="s">
        <v>287</v>
      </c>
      <c r="B61" s="520" t="s">
        <v>318</v>
      </c>
      <c r="C61" s="521"/>
      <c r="D61" s="522"/>
      <c r="E61" s="523"/>
      <c r="F61" s="524"/>
      <c r="G61" s="522"/>
      <c r="H61" s="525">
        <f>H62</f>
        <v>33091</v>
      </c>
      <c r="I61" s="525">
        <f t="shared" ref="I61:AE61" si="33">I62</f>
        <v>33091</v>
      </c>
      <c r="J61" s="525">
        <f t="shared" si="33"/>
        <v>0</v>
      </c>
      <c r="K61" s="525">
        <f t="shared" si="33"/>
        <v>0</v>
      </c>
      <c r="L61" s="525">
        <f t="shared" si="33"/>
        <v>0</v>
      </c>
      <c r="M61" s="525">
        <f t="shared" si="33"/>
        <v>5000</v>
      </c>
      <c r="N61" s="525">
        <f t="shared" si="33"/>
        <v>5000</v>
      </c>
      <c r="O61" s="525">
        <f t="shared" si="33"/>
        <v>0</v>
      </c>
      <c r="P61" s="525">
        <f t="shared" si="33"/>
        <v>0</v>
      </c>
      <c r="Q61" s="525">
        <f t="shared" si="33"/>
        <v>600</v>
      </c>
      <c r="R61" s="525">
        <f t="shared" si="33"/>
        <v>600</v>
      </c>
      <c r="S61" s="525">
        <f t="shared" si="33"/>
        <v>5600</v>
      </c>
      <c r="T61" s="525">
        <f t="shared" si="33"/>
        <v>5600</v>
      </c>
      <c r="U61" s="525">
        <f t="shared" si="33"/>
        <v>29781.9</v>
      </c>
      <c r="V61" s="525">
        <f t="shared" si="33"/>
        <v>29782</v>
      </c>
      <c r="W61" s="525">
        <f t="shared" si="33"/>
        <v>0</v>
      </c>
      <c r="X61" s="525">
        <f t="shared" si="33"/>
        <v>0</v>
      </c>
      <c r="Y61" s="525">
        <f t="shared" si="33"/>
        <v>0</v>
      </c>
      <c r="Z61" s="525">
        <f t="shared" si="33"/>
        <v>0</v>
      </c>
      <c r="AA61" s="525">
        <f t="shared" si="33"/>
        <v>0</v>
      </c>
      <c r="AB61" s="525">
        <f t="shared" si="33"/>
        <v>0</v>
      </c>
      <c r="AC61" s="525">
        <f t="shared" si="33"/>
        <v>0</v>
      </c>
      <c r="AD61" s="525">
        <f t="shared" si="33"/>
        <v>0</v>
      </c>
      <c r="AE61" s="525">
        <f t="shared" si="33"/>
        <v>14390</v>
      </c>
      <c r="AF61" s="525">
        <f>AF62</f>
        <v>14390</v>
      </c>
      <c r="AG61" s="525"/>
      <c r="AH61" s="525"/>
      <c r="AI61" s="511"/>
      <c r="AJ61" s="513"/>
      <c r="AL61" s="514">
        <f t="shared" ref="AL61" si="34">(S61+AE61)/V61*100</f>
        <v>67.121079846887383</v>
      </c>
    </row>
    <row r="62" spans="1:42" s="514" customFormat="1" ht="40.5">
      <c r="A62" s="527">
        <v>1</v>
      </c>
      <c r="B62" s="551" t="s">
        <v>711</v>
      </c>
      <c r="C62" s="551"/>
      <c r="D62" s="495"/>
      <c r="E62" s="550" t="s">
        <v>648</v>
      </c>
      <c r="F62" s="550" t="s">
        <v>599</v>
      </c>
      <c r="G62" s="552" t="s">
        <v>483</v>
      </c>
      <c r="H62" s="533">
        <f>I62</f>
        <v>33091</v>
      </c>
      <c r="I62" s="533">
        <v>33091</v>
      </c>
      <c r="J62" s="510"/>
      <c r="K62" s="511"/>
      <c r="L62" s="511"/>
      <c r="M62" s="533">
        <f>N62</f>
        <v>5000</v>
      </c>
      <c r="N62" s="533">
        <v>5000</v>
      </c>
      <c r="O62" s="511"/>
      <c r="P62" s="511"/>
      <c r="Q62" s="533">
        <v>600</v>
      </c>
      <c r="R62" s="533">
        <v>600</v>
      </c>
      <c r="S62" s="533">
        <f>T62</f>
        <v>5600</v>
      </c>
      <c r="T62" s="533">
        <v>5600</v>
      </c>
      <c r="U62" s="533">
        <f>33091*0.9</f>
        <v>29781.9</v>
      </c>
      <c r="V62" s="533">
        <v>29782</v>
      </c>
      <c r="W62" s="511"/>
      <c r="X62" s="556"/>
      <c r="Y62" s="486"/>
      <c r="Z62" s="486"/>
      <c r="AA62" s="486"/>
      <c r="AB62" s="486"/>
      <c r="AC62" s="492"/>
      <c r="AD62" s="492"/>
      <c r="AE62" s="493">
        <f>AF62</f>
        <v>14390</v>
      </c>
      <c r="AF62" s="493">
        <v>14390</v>
      </c>
      <c r="AG62" s="492"/>
      <c r="AH62" s="492"/>
      <c r="AI62" s="511"/>
      <c r="AJ62" s="513"/>
      <c r="AL62" s="514">
        <f>(S62+AE62)/V62*100</f>
        <v>67.121079846887383</v>
      </c>
      <c r="AM62" s="534">
        <v>11443</v>
      </c>
      <c r="AN62" s="534"/>
      <c r="AO62" s="534">
        <v>2000</v>
      </c>
    </row>
    <row r="63" spans="1:42" s="514" customFormat="1" ht="40.5">
      <c r="A63" s="519" t="s">
        <v>288</v>
      </c>
      <c r="B63" s="520" t="s">
        <v>319</v>
      </c>
      <c r="C63" s="528"/>
      <c r="D63" s="529"/>
      <c r="E63" s="529"/>
      <c r="F63" s="530"/>
      <c r="G63" s="495"/>
      <c r="H63" s="525">
        <f t="shared" ref="H63:AF63" si="35">SUM(H64:H66)</f>
        <v>11100</v>
      </c>
      <c r="I63" s="525">
        <f t="shared" si="35"/>
        <v>10989</v>
      </c>
      <c r="J63" s="525">
        <f t="shared" si="35"/>
        <v>0</v>
      </c>
      <c r="K63" s="525">
        <f t="shared" si="35"/>
        <v>0</v>
      </c>
      <c r="L63" s="525">
        <f t="shared" si="35"/>
        <v>0</v>
      </c>
      <c r="M63" s="525">
        <f t="shared" si="35"/>
        <v>300</v>
      </c>
      <c r="N63" s="525">
        <f t="shared" si="35"/>
        <v>300</v>
      </c>
      <c r="O63" s="525">
        <f t="shared" si="35"/>
        <v>0</v>
      </c>
      <c r="P63" s="525">
        <f t="shared" si="35"/>
        <v>0</v>
      </c>
      <c r="Q63" s="525">
        <f t="shared" si="35"/>
        <v>0</v>
      </c>
      <c r="R63" s="525">
        <f t="shared" si="35"/>
        <v>0</v>
      </c>
      <c r="S63" s="525">
        <f t="shared" si="35"/>
        <v>0</v>
      </c>
      <c r="T63" s="525">
        <f t="shared" si="35"/>
        <v>0</v>
      </c>
      <c r="U63" s="525">
        <f t="shared" si="35"/>
        <v>11100</v>
      </c>
      <c r="V63" s="525">
        <f t="shared" si="35"/>
        <v>10989</v>
      </c>
      <c r="W63" s="525">
        <f t="shared" si="35"/>
        <v>0</v>
      </c>
      <c r="X63" s="525">
        <f t="shared" si="35"/>
        <v>0</v>
      </c>
      <c r="Y63" s="525">
        <f t="shared" si="35"/>
        <v>0</v>
      </c>
      <c r="Z63" s="525">
        <f t="shared" si="35"/>
        <v>0</v>
      </c>
      <c r="AA63" s="525">
        <f t="shared" si="35"/>
        <v>0</v>
      </c>
      <c r="AB63" s="525">
        <f t="shared" si="35"/>
        <v>0</v>
      </c>
      <c r="AC63" s="525">
        <f t="shared" si="35"/>
        <v>0</v>
      </c>
      <c r="AD63" s="525">
        <f t="shared" si="35"/>
        <v>0</v>
      </c>
      <c r="AE63" s="525">
        <f t="shared" si="35"/>
        <v>5400</v>
      </c>
      <c r="AF63" s="525">
        <f t="shared" si="35"/>
        <v>5400</v>
      </c>
      <c r="AG63" s="526"/>
      <c r="AH63" s="526"/>
      <c r="AI63" s="511"/>
      <c r="AJ63" s="513"/>
      <c r="AL63" s="514">
        <f t="shared" ref="AL63:AL73" si="36">(S63+AE63)/V63*100</f>
        <v>49.140049140049143</v>
      </c>
    </row>
    <row r="64" spans="1:42" s="514" customFormat="1" ht="60.75">
      <c r="A64" s="550">
        <v>1</v>
      </c>
      <c r="B64" s="557" t="s">
        <v>445</v>
      </c>
      <c r="C64" s="557"/>
      <c r="D64" s="495"/>
      <c r="E64" s="558" t="s">
        <v>651</v>
      </c>
      <c r="F64" s="550" t="s">
        <v>599</v>
      </c>
      <c r="G64" s="538" t="s">
        <v>917</v>
      </c>
      <c r="H64" s="539">
        <v>3700</v>
      </c>
      <c r="I64" s="539">
        <v>3663</v>
      </c>
      <c r="J64" s="510"/>
      <c r="K64" s="511"/>
      <c r="L64" s="511"/>
      <c r="M64" s="532">
        <v>100</v>
      </c>
      <c r="N64" s="533">
        <v>100</v>
      </c>
      <c r="O64" s="511"/>
      <c r="P64" s="511"/>
      <c r="Q64" s="511"/>
      <c r="R64" s="511"/>
      <c r="S64" s="511"/>
      <c r="T64" s="511"/>
      <c r="U64" s="539">
        <v>3700</v>
      </c>
      <c r="V64" s="539">
        <v>3663</v>
      </c>
      <c r="W64" s="511"/>
      <c r="X64" s="511"/>
      <c r="Y64" s="486"/>
      <c r="Z64" s="486"/>
      <c r="AA64" s="486"/>
      <c r="AB64" s="486"/>
      <c r="AC64" s="492"/>
      <c r="AD64" s="492"/>
      <c r="AE64" s="493">
        <f>AF64</f>
        <v>1800</v>
      </c>
      <c r="AF64" s="493">
        <v>1800</v>
      </c>
      <c r="AG64" s="492"/>
      <c r="AH64" s="492"/>
      <c r="AI64" s="511"/>
      <c r="AJ64" s="513"/>
      <c r="AL64" s="514">
        <f>(S64+AF64)/V64*100</f>
        <v>49.140049140049143</v>
      </c>
    </row>
    <row r="65" spans="1:38" s="514" customFormat="1" ht="60.75">
      <c r="A65" s="550">
        <v>2</v>
      </c>
      <c r="B65" s="557" t="s">
        <v>446</v>
      </c>
      <c r="C65" s="557"/>
      <c r="D65" s="495"/>
      <c r="E65" s="558" t="s">
        <v>651</v>
      </c>
      <c r="F65" s="550" t="s">
        <v>599</v>
      </c>
      <c r="G65" s="538" t="s">
        <v>918</v>
      </c>
      <c r="H65" s="539">
        <v>3700</v>
      </c>
      <c r="I65" s="539">
        <v>3663</v>
      </c>
      <c r="J65" s="510"/>
      <c r="K65" s="511"/>
      <c r="L65" s="511"/>
      <c r="M65" s="532">
        <v>100</v>
      </c>
      <c r="N65" s="533">
        <v>100</v>
      </c>
      <c r="O65" s="511"/>
      <c r="P65" s="511"/>
      <c r="Q65" s="511"/>
      <c r="R65" s="511"/>
      <c r="S65" s="511"/>
      <c r="T65" s="511"/>
      <c r="U65" s="539">
        <v>3700</v>
      </c>
      <c r="V65" s="539">
        <v>3663</v>
      </c>
      <c r="W65" s="511"/>
      <c r="X65" s="511"/>
      <c r="Y65" s="486"/>
      <c r="Z65" s="486"/>
      <c r="AA65" s="486"/>
      <c r="AB65" s="486"/>
      <c r="AC65" s="492"/>
      <c r="AD65" s="492"/>
      <c r="AE65" s="493">
        <f t="shared" ref="AE65:AE66" si="37">AF65</f>
        <v>1800</v>
      </c>
      <c r="AF65" s="493">
        <v>1800</v>
      </c>
      <c r="AG65" s="492"/>
      <c r="AH65" s="492"/>
      <c r="AI65" s="511"/>
      <c r="AJ65" s="513"/>
      <c r="AL65" s="514">
        <f>(S65+AF65)/V65*100</f>
        <v>49.140049140049143</v>
      </c>
    </row>
    <row r="66" spans="1:38" s="514" customFormat="1" ht="60.75">
      <c r="A66" s="550">
        <v>3</v>
      </c>
      <c r="B66" s="557" t="s">
        <v>447</v>
      </c>
      <c r="C66" s="557"/>
      <c r="D66" s="495"/>
      <c r="E66" s="558" t="s">
        <v>651</v>
      </c>
      <c r="F66" s="550" t="s">
        <v>599</v>
      </c>
      <c r="G66" s="538" t="s">
        <v>919</v>
      </c>
      <c r="H66" s="539">
        <v>3700</v>
      </c>
      <c r="I66" s="539">
        <v>3663</v>
      </c>
      <c r="J66" s="510"/>
      <c r="K66" s="511"/>
      <c r="L66" s="511"/>
      <c r="M66" s="532">
        <v>100</v>
      </c>
      <c r="N66" s="533">
        <v>100</v>
      </c>
      <c r="O66" s="511"/>
      <c r="P66" s="511"/>
      <c r="Q66" s="511"/>
      <c r="R66" s="511"/>
      <c r="S66" s="511"/>
      <c r="T66" s="511"/>
      <c r="U66" s="539">
        <v>3700</v>
      </c>
      <c r="V66" s="539">
        <v>3663</v>
      </c>
      <c r="W66" s="511"/>
      <c r="X66" s="511"/>
      <c r="Y66" s="486"/>
      <c r="Z66" s="486"/>
      <c r="AA66" s="486"/>
      <c r="AB66" s="486"/>
      <c r="AC66" s="492"/>
      <c r="AD66" s="492"/>
      <c r="AE66" s="493">
        <f t="shared" si="37"/>
        <v>1800</v>
      </c>
      <c r="AF66" s="493">
        <v>1800</v>
      </c>
      <c r="AG66" s="492"/>
      <c r="AH66" s="492"/>
      <c r="AI66" s="511"/>
      <c r="AJ66" s="513"/>
      <c r="AL66" s="514">
        <f t="shared" ref="AL66" si="38">(S66+AF66)/V66*100</f>
        <v>49.140049140049143</v>
      </c>
    </row>
    <row r="67" spans="1:38" s="514" customFormat="1" ht="20.25">
      <c r="A67" s="519" t="s">
        <v>334</v>
      </c>
      <c r="B67" s="520" t="s">
        <v>701</v>
      </c>
      <c r="C67" s="557"/>
      <c r="D67" s="495"/>
      <c r="E67" s="558"/>
      <c r="F67" s="550"/>
      <c r="G67" s="495"/>
      <c r="H67" s="526">
        <f t="shared" ref="H67:AE67" si="39">SUM(H68:H73)</f>
        <v>0</v>
      </c>
      <c r="I67" s="526">
        <f t="shared" si="39"/>
        <v>0</v>
      </c>
      <c r="J67" s="526">
        <f t="shared" si="39"/>
        <v>0</v>
      </c>
      <c r="K67" s="526">
        <f t="shared" si="39"/>
        <v>0</v>
      </c>
      <c r="L67" s="526">
        <f t="shared" si="39"/>
        <v>0</v>
      </c>
      <c r="M67" s="526">
        <f t="shared" si="39"/>
        <v>0</v>
      </c>
      <c r="N67" s="526">
        <f t="shared" si="39"/>
        <v>0</v>
      </c>
      <c r="O67" s="526">
        <f t="shared" si="39"/>
        <v>0</v>
      </c>
      <c r="P67" s="526">
        <f t="shared" si="39"/>
        <v>0</v>
      </c>
      <c r="Q67" s="526">
        <f t="shared" si="39"/>
        <v>0</v>
      </c>
      <c r="R67" s="526">
        <f t="shared" si="39"/>
        <v>0</v>
      </c>
      <c r="S67" s="526">
        <f t="shared" si="39"/>
        <v>0</v>
      </c>
      <c r="T67" s="526">
        <f t="shared" si="39"/>
        <v>0</v>
      </c>
      <c r="U67" s="526">
        <f t="shared" si="39"/>
        <v>14871</v>
      </c>
      <c r="V67" s="526">
        <f t="shared" si="39"/>
        <v>14471</v>
      </c>
      <c r="W67" s="526">
        <f t="shared" si="39"/>
        <v>0</v>
      </c>
      <c r="X67" s="526">
        <f t="shared" si="39"/>
        <v>0</v>
      </c>
      <c r="Y67" s="526">
        <f t="shared" si="39"/>
        <v>0</v>
      </c>
      <c r="Z67" s="526">
        <f t="shared" si="39"/>
        <v>0</v>
      </c>
      <c r="AA67" s="526">
        <f t="shared" si="39"/>
        <v>0</v>
      </c>
      <c r="AB67" s="526">
        <f t="shared" si="39"/>
        <v>0</v>
      </c>
      <c r="AC67" s="526">
        <f t="shared" si="39"/>
        <v>0</v>
      </c>
      <c r="AD67" s="526">
        <f t="shared" si="39"/>
        <v>0</v>
      </c>
      <c r="AE67" s="526">
        <f t="shared" si="39"/>
        <v>800</v>
      </c>
      <c r="AF67" s="526">
        <f>SUM(AF68:AF73)</f>
        <v>800</v>
      </c>
      <c r="AG67" s="526">
        <f t="shared" ref="AG67:AH67" si="40">SUM(AG68:AG73)</f>
        <v>0</v>
      </c>
      <c r="AH67" s="526">
        <f t="shared" si="40"/>
        <v>0</v>
      </c>
      <c r="AI67" s="511"/>
      <c r="AJ67" s="513"/>
    </row>
    <row r="68" spans="1:38" s="514" customFormat="1" ht="40.5">
      <c r="A68" s="550">
        <v>1</v>
      </c>
      <c r="B68" s="557" t="s">
        <v>485</v>
      </c>
      <c r="C68" s="557"/>
      <c r="D68" s="495"/>
      <c r="E68" s="558"/>
      <c r="F68" s="559" t="s">
        <v>550</v>
      </c>
      <c r="G68" s="495"/>
      <c r="H68" s="560"/>
      <c r="I68" s="560"/>
      <c r="J68" s="510"/>
      <c r="K68" s="511"/>
      <c r="L68" s="511"/>
      <c r="M68" s="532"/>
      <c r="N68" s="533"/>
      <c r="O68" s="511"/>
      <c r="P68" s="511"/>
      <c r="Q68" s="511"/>
      <c r="R68" s="511"/>
      <c r="S68" s="511"/>
      <c r="T68" s="511"/>
      <c r="U68" s="533">
        <v>4900</v>
      </c>
      <c r="V68" s="533">
        <v>4800</v>
      </c>
      <c r="W68" s="511"/>
      <c r="X68" s="511"/>
      <c r="Y68" s="486"/>
      <c r="Z68" s="486"/>
      <c r="AA68" s="486"/>
      <c r="AB68" s="486"/>
      <c r="AC68" s="492"/>
      <c r="AD68" s="492"/>
      <c r="AE68" s="493">
        <f>AF68</f>
        <v>200</v>
      </c>
      <c r="AF68" s="493">
        <v>200</v>
      </c>
      <c r="AG68" s="492"/>
      <c r="AH68" s="492"/>
      <c r="AI68" s="511"/>
      <c r="AJ68" s="513"/>
      <c r="AL68" s="514">
        <f t="shared" si="36"/>
        <v>4.1666666666666661</v>
      </c>
    </row>
    <row r="69" spans="1:38" s="514" customFormat="1" ht="40.5">
      <c r="A69" s="550">
        <v>2</v>
      </c>
      <c r="B69" s="557" t="s">
        <v>486</v>
      </c>
      <c r="C69" s="557"/>
      <c r="D69" s="495"/>
      <c r="E69" s="558"/>
      <c r="F69" s="559" t="s">
        <v>550</v>
      </c>
      <c r="G69" s="495"/>
      <c r="H69" s="560"/>
      <c r="I69" s="560"/>
      <c r="J69" s="510"/>
      <c r="K69" s="511"/>
      <c r="L69" s="511"/>
      <c r="M69" s="532"/>
      <c r="N69" s="533"/>
      <c r="O69" s="511"/>
      <c r="P69" s="511"/>
      <c r="Q69" s="511"/>
      <c r="R69" s="511"/>
      <c r="S69" s="511"/>
      <c r="T69" s="511"/>
      <c r="U69" s="533">
        <v>4900</v>
      </c>
      <c r="V69" s="533">
        <v>4800</v>
      </c>
      <c r="W69" s="511"/>
      <c r="X69" s="511"/>
      <c r="Y69" s="486"/>
      <c r="Z69" s="486"/>
      <c r="AA69" s="486"/>
      <c r="AB69" s="486"/>
      <c r="AC69" s="492"/>
      <c r="AD69" s="492"/>
      <c r="AE69" s="493">
        <f>AF69</f>
        <v>200</v>
      </c>
      <c r="AF69" s="493">
        <v>200</v>
      </c>
      <c r="AG69" s="492"/>
      <c r="AH69" s="492"/>
      <c r="AI69" s="511"/>
      <c r="AJ69" s="513"/>
      <c r="AL69" s="514">
        <f t="shared" si="36"/>
        <v>4.1666666666666661</v>
      </c>
    </row>
    <row r="70" spans="1:38" s="514" customFormat="1" ht="40.5">
      <c r="A70" s="550">
        <v>3</v>
      </c>
      <c r="B70" s="557" t="s">
        <v>487</v>
      </c>
      <c r="C70" s="557"/>
      <c r="D70" s="495"/>
      <c r="E70" s="558"/>
      <c r="F70" s="559" t="s">
        <v>550</v>
      </c>
      <c r="G70" s="495"/>
      <c r="H70" s="560"/>
      <c r="I70" s="560"/>
      <c r="J70" s="510"/>
      <c r="K70" s="511"/>
      <c r="L70" s="511"/>
      <c r="M70" s="532"/>
      <c r="N70" s="533"/>
      <c r="O70" s="511"/>
      <c r="P70" s="511"/>
      <c r="Q70" s="511"/>
      <c r="R70" s="511"/>
      <c r="S70" s="511"/>
      <c r="T70" s="511"/>
      <c r="U70" s="533">
        <v>1321</v>
      </c>
      <c r="V70" s="533">
        <v>1271</v>
      </c>
      <c r="W70" s="511"/>
      <c r="X70" s="511"/>
      <c r="Y70" s="486"/>
      <c r="Z70" s="486"/>
      <c r="AA70" s="486"/>
      <c r="AB70" s="486"/>
      <c r="AC70" s="492"/>
      <c r="AD70" s="492"/>
      <c r="AE70" s="493">
        <f>AF70</f>
        <v>100</v>
      </c>
      <c r="AF70" s="493">
        <v>100</v>
      </c>
      <c r="AG70" s="492"/>
      <c r="AH70" s="492"/>
      <c r="AI70" s="511"/>
      <c r="AJ70" s="513"/>
      <c r="AL70" s="514">
        <f t="shared" si="36"/>
        <v>7.8678206136900073</v>
      </c>
    </row>
    <row r="71" spans="1:38" s="514" customFormat="1" ht="40.5">
      <c r="A71" s="550">
        <v>4</v>
      </c>
      <c r="B71" s="557" t="s">
        <v>488</v>
      </c>
      <c r="C71" s="557"/>
      <c r="D71" s="495"/>
      <c r="E71" s="558"/>
      <c r="F71" s="559" t="s">
        <v>550</v>
      </c>
      <c r="G71" s="495"/>
      <c r="H71" s="560"/>
      <c r="I71" s="560"/>
      <c r="J71" s="510"/>
      <c r="K71" s="511"/>
      <c r="L71" s="511"/>
      <c r="M71" s="532"/>
      <c r="N71" s="533"/>
      <c r="O71" s="511"/>
      <c r="P71" s="511"/>
      <c r="Q71" s="511"/>
      <c r="R71" s="511"/>
      <c r="S71" s="511"/>
      <c r="T71" s="511"/>
      <c r="U71" s="533">
        <v>1250</v>
      </c>
      <c r="V71" s="533">
        <v>1200</v>
      </c>
      <c r="W71" s="511"/>
      <c r="X71" s="511"/>
      <c r="Y71" s="486"/>
      <c r="Z71" s="486"/>
      <c r="AA71" s="486"/>
      <c r="AB71" s="486"/>
      <c r="AC71" s="492"/>
      <c r="AD71" s="492"/>
      <c r="AE71" s="493">
        <f t="shared" ref="AE71:AE73" si="41">AF71</f>
        <v>100</v>
      </c>
      <c r="AF71" s="493">
        <v>100</v>
      </c>
      <c r="AG71" s="492"/>
      <c r="AH71" s="492"/>
      <c r="AI71" s="511"/>
      <c r="AJ71" s="513"/>
      <c r="AL71" s="514">
        <f t="shared" si="36"/>
        <v>8.3333333333333321</v>
      </c>
    </row>
    <row r="72" spans="1:38" s="514" customFormat="1" ht="40.5">
      <c r="A72" s="550">
        <v>5</v>
      </c>
      <c r="B72" s="557" t="s">
        <v>652</v>
      </c>
      <c r="C72" s="557"/>
      <c r="D72" s="495"/>
      <c r="E72" s="558"/>
      <c r="F72" s="559" t="s">
        <v>550</v>
      </c>
      <c r="G72" s="495"/>
      <c r="H72" s="560"/>
      <c r="I72" s="560"/>
      <c r="J72" s="510"/>
      <c r="K72" s="511"/>
      <c r="L72" s="511"/>
      <c r="M72" s="532"/>
      <c r="N72" s="533"/>
      <c r="O72" s="511"/>
      <c r="P72" s="511"/>
      <c r="Q72" s="511"/>
      <c r="R72" s="511"/>
      <c r="S72" s="511"/>
      <c r="T72" s="511"/>
      <c r="U72" s="533">
        <v>1250</v>
      </c>
      <c r="V72" s="533">
        <v>1200</v>
      </c>
      <c r="W72" s="511"/>
      <c r="X72" s="511"/>
      <c r="Y72" s="486"/>
      <c r="Z72" s="486"/>
      <c r="AA72" s="486"/>
      <c r="AB72" s="486"/>
      <c r="AC72" s="492"/>
      <c r="AD72" s="492"/>
      <c r="AE72" s="493">
        <f t="shared" si="41"/>
        <v>100</v>
      </c>
      <c r="AF72" s="493">
        <v>100</v>
      </c>
      <c r="AG72" s="492"/>
      <c r="AH72" s="492"/>
      <c r="AI72" s="511"/>
      <c r="AJ72" s="513"/>
      <c r="AL72" s="514">
        <f t="shared" si="36"/>
        <v>8.3333333333333321</v>
      </c>
    </row>
    <row r="73" spans="1:38" s="514" customFormat="1" ht="40.5">
      <c r="A73" s="550">
        <v>6</v>
      </c>
      <c r="B73" s="557" t="s">
        <v>653</v>
      </c>
      <c r="C73" s="557"/>
      <c r="D73" s="495"/>
      <c r="E73" s="558"/>
      <c r="F73" s="559" t="s">
        <v>550</v>
      </c>
      <c r="G73" s="495"/>
      <c r="H73" s="560"/>
      <c r="I73" s="560"/>
      <c r="J73" s="510"/>
      <c r="K73" s="511"/>
      <c r="L73" s="511"/>
      <c r="M73" s="532"/>
      <c r="N73" s="533"/>
      <c r="O73" s="511"/>
      <c r="P73" s="511"/>
      <c r="Q73" s="511"/>
      <c r="R73" s="511"/>
      <c r="S73" s="511"/>
      <c r="T73" s="511"/>
      <c r="U73" s="533">
        <v>1250</v>
      </c>
      <c r="V73" s="533">
        <v>1200</v>
      </c>
      <c r="W73" s="511"/>
      <c r="X73" s="511"/>
      <c r="Y73" s="486"/>
      <c r="Z73" s="486"/>
      <c r="AA73" s="486"/>
      <c r="AB73" s="486"/>
      <c r="AC73" s="492"/>
      <c r="AD73" s="492"/>
      <c r="AE73" s="493">
        <f t="shared" si="41"/>
        <v>100</v>
      </c>
      <c r="AF73" s="493">
        <v>100</v>
      </c>
      <c r="AG73" s="492"/>
      <c r="AH73" s="492"/>
      <c r="AI73" s="511"/>
      <c r="AJ73" s="513"/>
      <c r="AL73" s="514">
        <f t="shared" si="36"/>
        <v>8.3333333333333321</v>
      </c>
    </row>
    <row r="74" spans="1:38" s="514" customFormat="1" ht="14.25" customHeight="1">
      <c r="A74" s="550"/>
      <c r="B74" s="557"/>
      <c r="C74" s="557"/>
      <c r="D74" s="495"/>
      <c r="E74" s="558"/>
      <c r="F74" s="550"/>
      <c r="G74" s="495"/>
      <c r="H74" s="560"/>
      <c r="I74" s="560"/>
      <c r="J74" s="510"/>
      <c r="K74" s="511"/>
      <c r="L74" s="511"/>
      <c r="M74" s="532"/>
      <c r="N74" s="533"/>
      <c r="O74" s="511"/>
      <c r="P74" s="511"/>
      <c r="Q74" s="511"/>
      <c r="R74" s="511"/>
      <c r="S74" s="511"/>
      <c r="T74" s="511"/>
      <c r="U74" s="533"/>
      <c r="V74" s="533"/>
      <c r="W74" s="511"/>
      <c r="X74" s="511"/>
      <c r="Y74" s="486"/>
      <c r="Z74" s="486"/>
      <c r="AA74" s="486"/>
      <c r="AB74" s="486"/>
      <c r="AC74" s="492"/>
      <c r="AD74" s="492"/>
      <c r="AE74" s="486"/>
      <c r="AF74" s="486"/>
      <c r="AG74" s="492"/>
      <c r="AH74" s="492"/>
      <c r="AI74" s="511"/>
      <c r="AJ74" s="513"/>
    </row>
    <row r="75" spans="1:38" s="506" customFormat="1" ht="20.25">
      <c r="A75" s="499" t="s">
        <v>692</v>
      </c>
      <c r="B75" s="500" t="s">
        <v>449</v>
      </c>
      <c r="C75" s="500"/>
      <c r="D75" s="495"/>
      <c r="E75" s="499"/>
      <c r="F75" s="499"/>
      <c r="G75" s="495"/>
      <c r="H75" s="486">
        <f t="shared" ref="H75:AE75" si="42">H76+H77</f>
        <v>123159</v>
      </c>
      <c r="I75" s="486">
        <f t="shared" si="42"/>
        <v>122842</v>
      </c>
      <c r="J75" s="486">
        <f t="shared" si="42"/>
        <v>0</v>
      </c>
      <c r="K75" s="486">
        <f t="shared" si="42"/>
        <v>0</v>
      </c>
      <c r="L75" s="486">
        <f t="shared" si="42"/>
        <v>0</v>
      </c>
      <c r="M75" s="486">
        <f t="shared" si="42"/>
        <v>13000</v>
      </c>
      <c r="N75" s="486">
        <f t="shared" si="42"/>
        <v>13000</v>
      </c>
      <c r="O75" s="486">
        <f t="shared" si="42"/>
        <v>0</v>
      </c>
      <c r="P75" s="486">
        <f t="shared" si="42"/>
        <v>0</v>
      </c>
      <c r="Q75" s="486">
        <f t="shared" si="42"/>
        <v>39443</v>
      </c>
      <c r="R75" s="486">
        <f t="shared" si="42"/>
        <v>39443</v>
      </c>
      <c r="S75" s="486">
        <f t="shared" si="42"/>
        <v>52443</v>
      </c>
      <c r="T75" s="486">
        <f t="shared" si="42"/>
        <v>52443</v>
      </c>
      <c r="U75" s="486">
        <f t="shared" si="42"/>
        <v>99332.9</v>
      </c>
      <c r="V75" s="486">
        <f t="shared" si="42"/>
        <v>99015.9</v>
      </c>
      <c r="W75" s="486">
        <f t="shared" si="42"/>
        <v>0</v>
      </c>
      <c r="X75" s="486">
        <f t="shared" si="42"/>
        <v>0</v>
      </c>
      <c r="Y75" s="486">
        <f t="shared" si="42"/>
        <v>0</v>
      </c>
      <c r="Z75" s="486">
        <f t="shared" si="42"/>
        <v>0</v>
      </c>
      <c r="AA75" s="486">
        <f t="shared" si="42"/>
        <v>0</v>
      </c>
      <c r="AB75" s="486">
        <f t="shared" si="42"/>
        <v>0</v>
      </c>
      <c r="AC75" s="486">
        <f t="shared" si="42"/>
        <v>0</v>
      </c>
      <c r="AD75" s="486">
        <f t="shared" si="42"/>
        <v>0</v>
      </c>
      <c r="AE75" s="486">
        <f t="shared" si="42"/>
        <v>22740</v>
      </c>
      <c r="AF75" s="486">
        <f>AF76+AF77</f>
        <v>22740</v>
      </c>
      <c r="AG75" s="492"/>
      <c r="AH75" s="492"/>
      <c r="AI75" s="544">
        <f>AL75-AF75</f>
        <v>0</v>
      </c>
      <c r="AJ75" s="502"/>
      <c r="AL75" s="504">
        <v>22740</v>
      </c>
    </row>
    <row r="76" spans="1:38" s="514" customFormat="1" ht="50.25" customHeight="1">
      <c r="A76" s="507" t="s">
        <v>35</v>
      </c>
      <c r="B76" s="545" t="s">
        <v>432</v>
      </c>
      <c r="C76" s="545"/>
      <c r="D76" s="495"/>
      <c r="E76" s="561" t="s">
        <v>654</v>
      </c>
      <c r="F76" s="561"/>
      <c r="G76" s="495"/>
      <c r="H76" s="486"/>
      <c r="I76" s="486"/>
      <c r="J76" s="510"/>
      <c r="K76" s="511"/>
      <c r="L76" s="511"/>
      <c r="M76" s="486">
        <f>N76</f>
        <v>5000</v>
      </c>
      <c r="N76" s="486">
        <v>5000</v>
      </c>
      <c r="O76" s="511"/>
      <c r="P76" s="511"/>
      <c r="Q76" s="486">
        <f>R76</f>
        <v>2400</v>
      </c>
      <c r="R76" s="486">
        <v>2400</v>
      </c>
      <c r="S76" s="486">
        <f>T76</f>
        <v>7400</v>
      </c>
      <c r="T76" s="486">
        <f>N76+R76</f>
        <v>7400</v>
      </c>
      <c r="U76" s="486">
        <f>V76</f>
        <v>13923</v>
      </c>
      <c r="V76" s="486">
        <f>15000-1077</f>
        <v>13923</v>
      </c>
      <c r="W76" s="511"/>
      <c r="X76" s="511"/>
      <c r="Y76" s="486"/>
      <c r="Z76" s="486"/>
      <c r="AA76" s="486"/>
      <c r="AB76" s="486"/>
      <c r="AC76" s="492"/>
      <c r="AD76" s="492"/>
      <c r="AE76" s="486">
        <f>AF76</f>
        <v>3450</v>
      </c>
      <c r="AF76" s="486">
        <v>3450</v>
      </c>
      <c r="AG76" s="492"/>
      <c r="AH76" s="492"/>
      <c r="AI76" s="511"/>
      <c r="AJ76" s="513"/>
    </row>
    <row r="77" spans="1:38" s="514" customFormat="1" ht="29.25" customHeight="1">
      <c r="A77" s="562" t="s">
        <v>42</v>
      </c>
      <c r="B77" s="547" t="s">
        <v>444</v>
      </c>
      <c r="C77" s="547"/>
      <c r="D77" s="495"/>
      <c r="E77" s="499"/>
      <c r="F77" s="563"/>
      <c r="G77" s="495"/>
      <c r="H77" s="486">
        <f t="shared" ref="H77:AF77" si="43">H78+H80+H85+H87</f>
        <v>123159</v>
      </c>
      <c r="I77" s="486">
        <f t="shared" si="43"/>
        <v>122842</v>
      </c>
      <c r="J77" s="486">
        <f t="shared" si="43"/>
        <v>0</v>
      </c>
      <c r="K77" s="486">
        <f t="shared" si="43"/>
        <v>0</v>
      </c>
      <c r="L77" s="486">
        <f t="shared" si="43"/>
        <v>0</v>
      </c>
      <c r="M77" s="486">
        <f t="shared" si="43"/>
        <v>8000</v>
      </c>
      <c r="N77" s="486">
        <f t="shared" si="43"/>
        <v>8000</v>
      </c>
      <c r="O77" s="486">
        <f t="shared" si="43"/>
        <v>0</v>
      </c>
      <c r="P77" s="486">
        <f t="shared" si="43"/>
        <v>0</v>
      </c>
      <c r="Q77" s="486">
        <f t="shared" si="43"/>
        <v>37043</v>
      </c>
      <c r="R77" s="486">
        <f t="shared" si="43"/>
        <v>37043</v>
      </c>
      <c r="S77" s="486">
        <f t="shared" si="43"/>
        <v>45043</v>
      </c>
      <c r="T77" s="486">
        <f t="shared" si="43"/>
        <v>45043</v>
      </c>
      <c r="U77" s="486">
        <f t="shared" si="43"/>
        <v>85409.9</v>
      </c>
      <c r="V77" s="486">
        <f t="shared" si="43"/>
        <v>85092.9</v>
      </c>
      <c r="W77" s="486">
        <f t="shared" si="43"/>
        <v>0</v>
      </c>
      <c r="X77" s="486">
        <f t="shared" si="43"/>
        <v>0</v>
      </c>
      <c r="Y77" s="486">
        <f t="shared" si="43"/>
        <v>0</v>
      </c>
      <c r="Z77" s="486">
        <f t="shared" si="43"/>
        <v>0</v>
      </c>
      <c r="AA77" s="486">
        <f t="shared" si="43"/>
        <v>0</v>
      </c>
      <c r="AB77" s="486">
        <f t="shared" si="43"/>
        <v>0</v>
      </c>
      <c r="AC77" s="486">
        <f t="shared" si="43"/>
        <v>0</v>
      </c>
      <c r="AD77" s="486">
        <f t="shared" si="43"/>
        <v>0</v>
      </c>
      <c r="AE77" s="486">
        <f t="shared" si="43"/>
        <v>19290</v>
      </c>
      <c r="AF77" s="486">
        <f t="shared" si="43"/>
        <v>19290</v>
      </c>
      <c r="AG77" s="492"/>
      <c r="AH77" s="492"/>
      <c r="AI77" s="511"/>
      <c r="AJ77" s="513"/>
    </row>
    <row r="78" spans="1:38" s="514" customFormat="1" ht="60.75">
      <c r="A78" s="519" t="s">
        <v>33</v>
      </c>
      <c r="B78" s="520" t="s">
        <v>580</v>
      </c>
      <c r="C78" s="564"/>
      <c r="D78" s="522"/>
      <c r="E78" s="565"/>
      <c r="F78" s="566"/>
      <c r="G78" s="522"/>
      <c r="H78" s="526">
        <f t="shared" ref="H78:AE78" si="44">H79</f>
        <v>42100</v>
      </c>
      <c r="I78" s="526">
        <f t="shared" si="44"/>
        <v>42100</v>
      </c>
      <c r="J78" s="526">
        <f t="shared" si="44"/>
        <v>0</v>
      </c>
      <c r="K78" s="526">
        <f t="shared" si="44"/>
        <v>0</v>
      </c>
      <c r="L78" s="526">
        <f t="shared" si="44"/>
        <v>0</v>
      </c>
      <c r="M78" s="526">
        <f t="shared" si="44"/>
        <v>4000</v>
      </c>
      <c r="N78" s="526">
        <f t="shared" si="44"/>
        <v>4000</v>
      </c>
      <c r="O78" s="526">
        <f t="shared" si="44"/>
        <v>0</v>
      </c>
      <c r="P78" s="526">
        <f t="shared" si="44"/>
        <v>0</v>
      </c>
      <c r="Q78" s="526">
        <f t="shared" si="44"/>
        <v>36152</v>
      </c>
      <c r="R78" s="526">
        <f t="shared" si="44"/>
        <v>36152</v>
      </c>
      <c r="S78" s="526">
        <f t="shared" si="44"/>
        <v>40152</v>
      </c>
      <c r="T78" s="526">
        <f t="shared" si="44"/>
        <v>40152</v>
      </c>
      <c r="U78" s="526">
        <f t="shared" si="44"/>
        <v>9440</v>
      </c>
      <c r="V78" s="526">
        <f t="shared" si="44"/>
        <v>9440</v>
      </c>
      <c r="W78" s="526">
        <f t="shared" si="44"/>
        <v>0</v>
      </c>
      <c r="X78" s="526">
        <f t="shared" si="44"/>
        <v>0</v>
      </c>
      <c r="Y78" s="526">
        <f t="shared" si="44"/>
        <v>0</v>
      </c>
      <c r="Z78" s="526">
        <f t="shared" si="44"/>
        <v>0</v>
      </c>
      <c r="AA78" s="526">
        <f t="shared" si="44"/>
        <v>0</v>
      </c>
      <c r="AB78" s="526">
        <f t="shared" si="44"/>
        <v>0</v>
      </c>
      <c r="AC78" s="526">
        <f t="shared" si="44"/>
        <v>0</v>
      </c>
      <c r="AD78" s="526">
        <f t="shared" si="44"/>
        <v>0</v>
      </c>
      <c r="AE78" s="526">
        <f t="shared" si="44"/>
        <v>1578</v>
      </c>
      <c r="AF78" s="526">
        <f>AF79</f>
        <v>1578</v>
      </c>
      <c r="AG78" s="492"/>
      <c r="AH78" s="492"/>
      <c r="AI78" s="511"/>
      <c r="AJ78" s="513"/>
    </row>
    <row r="79" spans="1:38" s="514" customFormat="1" ht="60.75">
      <c r="A79" s="567">
        <v>1</v>
      </c>
      <c r="B79" s="568" t="s">
        <v>450</v>
      </c>
      <c r="C79" s="568"/>
      <c r="D79" s="495"/>
      <c r="E79" s="569" t="s">
        <v>655</v>
      </c>
      <c r="F79" s="530" t="s">
        <v>710</v>
      </c>
      <c r="G79" s="570" t="s">
        <v>489</v>
      </c>
      <c r="H79" s="493">
        <v>42100</v>
      </c>
      <c r="I79" s="493">
        <v>42100</v>
      </c>
      <c r="J79" s="510"/>
      <c r="K79" s="511"/>
      <c r="L79" s="511"/>
      <c r="M79" s="533">
        <v>4000</v>
      </c>
      <c r="N79" s="533">
        <v>4000</v>
      </c>
      <c r="O79" s="511"/>
      <c r="P79" s="511"/>
      <c r="Q79" s="533">
        <f>R79</f>
        <v>36152</v>
      </c>
      <c r="R79" s="533">
        <v>36152</v>
      </c>
      <c r="S79" s="533">
        <f>T79</f>
        <v>40152</v>
      </c>
      <c r="T79" s="533">
        <f>36152+4000</f>
        <v>40152</v>
      </c>
      <c r="U79" s="493">
        <f>V79</f>
        <v>9440</v>
      </c>
      <c r="V79" s="493">
        <v>9440</v>
      </c>
      <c r="W79" s="511"/>
      <c r="X79" s="511"/>
      <c r="Y79" s="486"/>
      <c r="Z79" s="486"/>
      <c r="AA79" s="486"/>
      <c r="AB79" s="486"/>
      <c r="AC79" s="492"/>
      <c r="AD79" s="492"/>
      <c r="AE79" s="493">
        <f>AF79</f>
        <v>1578</v>
      </c>
      <c r="AF79" s="493">
        <v>1578</v>
      </c>
      <c r="AG79" s="492"/>
      <c r="AH79" s="492"/>
      <c r="AI79" s="511"/>
      <c r="AJ79" s="513"/>
    </row>
    <row r="80" spans="1:38" s="514" customFormat="1" ht="40.5">
      <c r="A80" s="519" t="s">
        <v>46</v>
      </c>
      <c r="B80" s="520" t="s">
        <v>317</v>
      </c>
      <c r="C80" s="568"/>
      <c r="D80" s="495"/>
      <c r="E80" s="569"/>
      <c r="F80" s="530"/>
      <c r="G80" s="570"/>
      <c r="H80" s="526">
        <f t="shared" ref="H80:AE80" si="45">SUM(H81:H84)</f>
        <v>4658</v>
      </c>
      <c r="I80" s="526">
        <f t="shared" si="45"/>
        <v>4611</v>
      </c>
      <c r="J80" s="526">
        <f t="shared" si="45"/>
        <v>0</v>
      </c>
      <c r="K80" s="526">
        <f t="shared" si="45"/>
        <v>0</v>
      </c>
      <c r="L80" s="526">
        <f t="shared" si="45"/>
        <v>0</v>
      </c>
      <c r="M80" s="526">
        <f t="shared" si="45"/>
        <v>0</v>
      </c>
      <c r="N80" s="526">
        <f t="shared" si="45"/>
        <v>0</v>
      </c>
      <c r="O80" s="526">
        <f t="shared" si="45"/>
        <v>0</v>
      </c>
      <c r="P80" s="526">
        <f t="shared" si="45"/>
        <v>0</v>
      </c>
      <c r="Q80" s="526">
        <f t="shared" si="45"/>
        <v>0</v>
      </c>
      <c r="R80" s="526">
        <f t="shared" si="45"/>
        <v>0</v>
      </c>
      <c r="S80" s="526">
        <f t="shared" si="45"/>
        <v>0</v>
      </c>
      <c r="T80" s="526">
        <f t="shared" si="45"/>
        <v>0</v>
      </c>
      <c r="U80" s="526">
        <f t="shared" si="45"/>
        <v>4658</v>
      </c>
      <c r="V80" s="526">
        <f t="shared" si="45"/>
        <v>4611</v>
      </c>
      <c r="W80" s="526">
        <f t="shared" si="45"/>
        <v>0</v>
      </c>
      <c r="X80" s="526">
        <f t="shared" si="45"/>
        <v>0</v>
      </c>
      <c r="Y80" s="526">
        <f t="shared" si="45"/>
        <v>0</v>
      </c>
      <c r="Z80" s="526">
        <f t="shared" si="45"/>
        <v>0</v>
      </c>
      <c r="AA80" s="526">
        <f t="shared" si="45"/>
        <v>0</v>
      </c>
      <c r="AB80" s="526">
        <f t="shared" si="45"/>
        <v>0</v>
      </c>
      <c r="AC80" s="526">
        <f t="shared" si="45"/>
        <v>0</v>
      </c>
      <c r="AD80" s="526">
        <f t="shared" si="45"/>
        <v>0</v>
      </c>
      <c r="AE80" s="526">
        <f t="shared" si="45"/>
        <v>3890</v>
      </c>
      <c r="AF80" s="526">
        <f>SUM(AF81:AF84)</f>
        <v>3890</v>
      </c>
      <c r="AG80" s="526">
        <f t="shared" ref="AG80:AH80" si="46">SUM(AG81:AG83)</f>
        <v>0</v>
      </c>
      <c r="AH80" s="526">
        <f t="shared" si="46"/>
        <v>0</v>
      </c>
      <c r="AI80" s="511"/>
      <c r="AJ80" s="513"/>
    </row>
    <row r="81" spans="1:41" s="514" customFormat="1" ht="60.75">
      <c r="A81" s="567">
        <v>1</v>
      </c>
      <c r="B81" s="571" t="s">
        <v>452</v>
      </c>
      <c r="C81" s="571"/>
      <c r="D81" s="495"/>
      <c r="E81" s="572" t="s">
        <v>656</v>
      </c>
      <c r="F81" s="573" t="s">
        <v>596</v>
      </c>
      <c r="G81" s="538" t="s">
        <v>920</v>
      </c>
      <c r="H81" s="541">
        <v>700</v>
      </c>
      <c r="I81" s="541">
        <v>693</v>
      </c>
      <c r="J81" s="510"/>
      <c r="K81" s="511"/>
      <c r="L81" s="511"/>
      <c r="M81" s="533"/>
      <c r="N81" s="533"/>
      <c r="O81" s="511"/>
      <c r="P81" s="511"/>
      <c r="Q81" s="493"/>
      <c r="R81" s="493"/>
      <c r="S81" s="574"/>
      <c r="T81" s="574"/>
      <c r="U81" s="533">
        <v>700</v>
      </c>
      <c r="V81" s="533">
        <v>693</v>
      </c>
      <c r="W81" s="511"/>
      <c r="X81" s="511"/>
      <c r="Y81" s="486"/>
      <c r="Z81" s="486"/>
      <c r="AA81" s="486"/>
      <c r="AB81" s="486"/>
      <c r="AC81" s="492"/>
      <c r="AD81" s="492"/>
      <c r="AE81" s="539">
        <f t="shared" ref="AE81:AE84" si="47">AF81</f>
        <v>510</v>
      </c>
      <c r="AF81" s="539">
        <f>680-170</f>
        <v>510</v>
      </c>
      <c r="AG81" s="492"/>
      <c r="AH81" s="492"/>
      <c r="AI81" s="511"/>
      <c r="AJ81" s="513"/>
      <c r="AL81" s="514">
        <f>AF81/I81*100</f>
        <v>73.593073593073584</v>
      </c>
      <c r="AN81" s="575" t="s">
        <v>921</v>
      </c>
      <c r="AO81" s="575"/>
    </row>
    <row r="82" spans="1:41" s="514" customFormat="1" ht="60.75">
      <c r="A82" s="567">
        <v>2</v>
      </c>
      <c r="B82" s="576" t="s">
        <v>663</v>
      </c>
      <c r="C82" s="576"/>
      <c r="D82" s="495"/>
      <c r="E82" s="572" t="s">
        <v>664</v>
      </c>
      <c r="F82" s="573" t="s">
        <v>596</v>
      </c>
      <c r="G82" s="538" t="s">
        <v>922</v>
      </c>
      <c r="H82" s="541">
        <v>1490</v>
      </c>
      <c r="I82" s="541">
        <v>1475</v>
      </c>
      <c r="J82" s="510"/>
      <c r="K82" s="511"/>
      <c r="L82" s="511"/>
      <c r="M82" s="533"/>
      <c r="N82" s="533"/>
      <c r="O82" s="511"/>
      <c r="P82" s="511"/>
      <c r="Q82" s="493"/>
      <c r="R82" s="493"/>
      <c r="S82" s="574"/>
      <c r="T82" s="574"/>
      <c r="U82" s="533">
        <v>1490</v>
      </c>
      <c r="V82" s="541">
        <v>1475</v>
      </c>
      <c r="W82" s="511"/>
      <c r="X82" s="511"/>
      <c r="Y82" s="486"/>
      <c r="Z82" s="486"/>
      <c r="AA82" s="486"/>
      <c r="AB82" s="486"/>
      <c r="AC82" s="492"/>
      <c r="AD82" s="492"/>
      <c r="AE82" s="539">
        <f t="shared" si="47"/>
        <v>1100</v>
      </c>
      <c r="AF82" s="539">
        <f>1300-200</f>
        <v>1100</v>
      </c>
      <c r="AG82" s="492"/>
      <c r="AH82" s="492"/>
      <c r="AI82" s="511"/>
      <c r="AJ82" s="513"/>
      <c r="AL82" s="514">
        <f t="shared" ref="AL82:AL84" si="48">AF82/I82*100</f>
        <v>74.576271186440678</v>
      </c>
      <c r="AN82" s="575" t="s">
        <v>921</v>
      </c>
      <c r="AO82" s="575"/>
    </row>
    <row r="83" spans="1:41" s="514" customFormat="1" ht="60.75">
      <c r="A83" s="567">
        <v>3</v>
      </c>
      <c r="B83" s="576" t="s">
        <v>665</v>
      </c>
      <c r="C83" s="576"/>
      <c r="D83" s="495"/>
      <c r="E83" s="572" t="s">
        <v>666</v>
      </c>
      <c r="F83" s="573" t="s">
        <v>596</v>
      </c>
      <c r="G83" s="538" t="s">
        <v>923</v>
      </c>
      <c r="H83" s="541">
        <v>1700</v>
      </c>
      <c r="I83" s="541">
        <v>1683</v>
      </c>
      <c r="J83" s="510"/>
      <c r="K83" s="511"/>
      <c r="L83" s="511"/>
      <c r="M83" s="533"/>
      <c r="N83" s="533"/>
      <c r="O83" s="511"/>
      <c r="P83" s="511"/>
      <c r="Q83" s="493"/>
      <c r="R83" s="493"/>
      <c r="S83" s="492"/>
      <c r="T83" s="492"/>
      <c r="U83" s="533">
        <v>1700</v>
      </c>
      <c r="V83" s="541">
        <v>1683</v>
      </c>
      <c r="W83" s="511"/>
      <c r="X83" s="511"/>
      <c r="Y83" s="486"/>
      <c r="Z83" s="486"/>
      <c r="AA83" s="486"/>
      <c r="AB83" s="486"/>
      <c r="AC83" s="492"/>
      <c r="AD83" s="492"/>
      <c r="AE83" s="539">
        <f t="shared" si="47"/>
        <v>1590</v>
      </c>
      <c r="AF83" s="539">
        <f>1500+90</f>
        <v>1590</v>
      </c>
      <c r="AG83" s="492"/>
      <c r="AH83" s="492"/>
      <c r="AI83" s="511"/>
      <c r="AJ83" s="513"/>
      <c r="AL83" s="514">
        <f>AF83/I83*100</f>
        <v>94.474153297682705</v>
      </c>
    </row>
    <row r="84" spans="1:41" s="514" customFormat="1" ht="60.75">
      <c r="A84" s="567">
        <v>4</v>
      </c>
      <c r="B84" s="577" t="s">
        <v>659</v>
      </c>
      <c r="C84" s="577"/>
      <c r="D84" s="495"/>
      <c r="E84" s="572" t="s">
        <v>660</v>
      </c>
      <c r="F84" s="573" t="s">
        <v>596</v>
      </c>
      <c r="G84" s="538" t="s">
        <v>924</v>
      </c>
      <c r="H84" s="541">
        <v>768</v>
      </c>
      <c r="I84" s="541">
        <v>760</v>
      </c>
      <c r="J84" s="510"/>
      <c r="K84" s="511"/>
      <c r="L84" s="511"/>
      <c r="M84" s="533"/>
      <c r="N84" s="533"/>
      <c r="O84" s="511"/>
      <c r="P84" s="511"/>
      <c r="Q84" s="493"/>
      <c r="R84" s="493"/>
      <c r="S84" s="574"/>
      <c r="T84" s="574"/>
      <c r="U84" s="578">
        <f>3000-2232</f>
        <v>768</v>
      </c>
      <c r="V84" s="578">
        <f>2950-2190</f>
        <v>760</v>
      </c>
      <c r="W84" s="511"/>
      <c r="X84" s="511"/>
      <c r="Y84" s="486"/>
      <c r="Z84" s="486"/>
      <c r="AA84" s="486"/>
      <c r="AB84" s="486"/>
      <c r="AC84" s="492"/>
      <c r="AD84" s="492"/>
      <c r="AE84" s="539">
        <f t="shared" si="47"/>
        <v>690</v>
      </c>
      <c r="AF84" s="539">
        <f>1500-810</f>
        <v>690</v>
      </c>
      <c r="AG84" s="492"/>
      <c r="AH84" s="492"/>
      <c r="AI84" s="511"/>
      <c r="AJ84" s="513"/>
      <c r="AL84" s="514">
        <f t="shared" si="48"/>
        <v>90.789473684210535</v>
      </c>
    </row>
    <row r="85" spans="1:41" s="514" customFormat="1" ht="40.5">
      <c r="A85" s="519" t="s">
        <v>287</v>
      </c>
      <c r="B85" s="520" t="s">
        <v>318</v>
      </c>
      <c r="C85" s="568"/>
      <c r="D85" s="495"/>
      <c r="E85" s="569"/>
      <c r="F85" s="530"/>
      <c r="G85" s="570"/>
      <c r="H85" s="526">
        <f t="shared" ref="H85:AE85" si="49">H86</f>
        <v>50891</v>
      </c>
      <c r="I85" s="526">
        <f t="shared" si="49"/>
        <v>50891</v>
      </c>
      <c r="J85" s="526">
        <f t="shared" si="49"/>
        <v>0</v>
      </c>
      <c r="K85" s="526">
        <f t="shared" si="49"/>
        <v>0</v>
      </c>
      <c r="L85" s="526">
        <f t="shared" si="49"/>
        <v>0</v>
      </c>
      <c r="M85" s="526">
        <f t="shared" si="49"/>
        <v>4000</v>
      </c>
      <c r="N85" s="526">
        <f t="shared" si="49"/>
        <v>4000</v>
      </c>
      <c r="O85" s="526">
        <f t="shared" si="49"/>
        <v>0</v>
      </c>
      <c r="P85" s="526">
        <f t="shared" si="49"/>
        <v>0</v>
      </c>
      <c r="Q85" s="526">
        <f t="shared" si="49"/>
        <v>891</v>
      </c>
      <c r="R85" s="526">
        <f t="shared" si="49"/>
        <v>891</v>
      </c>
      <c r="S85" s="526">
        <f t="shared" si="49"/>
        <v>4891</v>
      </c>
      <c r="T85" s="526">
        <f t="shared" si="49"/>
        <v>4891</v>
      </c>
      <c r="U85" s="526">
        <f t="shared" si="49"/>
        <v>45801.9</v>
      </c>
      <c r="V85" s="526">
        <f t="shared" si="49"/>
        <v>45801.9</v>
      </c>
      <c r="W85" s="526">
        <f t="shared" si="49"/>
        <v>0</v>
      </c>
      <c r="X85" s="526">
        <f t="shared" si="49"/>
        <v>0</v>
      </c>
      <c r="Y85" s="526">
        <f t="shared" si="49"/>
        <v>0</v>
      </c>
      <c r="Z85" s="526">
        <f t="shared" si="49"/>
        <v>0</v>
      </c>
      <c r="AA85" s="526">
        <f t="shared" si="49"/>
        <v>0</v>
      </c>
      <c r="AB85" s="526">
        <f t="shared" si="49"/>
        <v>0</v>
      </c>
      <c r="AC85" s="526">
        <f t="shared" si="49"/>
        <v>0</v>
      </c>
      <c r="AD85" s="526">
        <f t="shared" si="49"/>
        <v>0</v>
      </c>
      <c r="AE85" s="525">
        <f t="shared" si="49"/>
        <v>4000</v>
      </c>
      <c r="AF85" s="525">
        <f>AF86</f>
        <v>4000</v>
      </c>
      <c r="AG85" s="492"/>
      <c r="AH85" s="492"/>
      <c r="AI85" s="511"/>
      <c r="AJ85" s="513"/>
    </row>
    <row r="86" spans="1:41" s="514" customFormat="1" ht="81">
      <c r="A86" s="567">
        <v>1</v>
      </c>
      <c r="B86" s="579" t="s">
        <v>451</v>
      </c>
      <c r="C86" s="579"/>
      <c r="D86" s="495"/>
      <c r="E86" s="572" t="s">
        <v>674</v>
      </c>
      <c r="F86" s="530" t="s">
        <v>550</v>
      </c>
      <c r="G86" s="570" t="s">
        <v>698</v>
      </c>
      <c r="H86" s="493">
        <f>I86</f>
        <v>50891</v>
      </c>
      <c r="I86" s="493">
        <v>50891</v>
      </c>
      <c r="J86" s="510"/>
      <c r="K86" s="511"/>
      <c r="L86" s="511"/>
      <c r="M86" s="533">
        <f>N86</f>
        <v>4000</v>
      </c>
      <c r="N86" s="533">
        <v>4000</v>
      </c>
      <c r="O86" s="511"/>
      <c r="P86" s="511"/>
      <c r="Q86" s="493">
        <f>R86</f>
        <v>891</v>
      </c>
      <c r="R86" s="493">
        <v>891</v>
      </c>
      <c r="S86" s="533">
        <f>T86</f>
        <v>4891</v>
      </c>
      <c r="T86" s="533">
        <f>N86+R86</f>
        <v>4891</v>
      </c>
      <c r="U86" s="533">
        <f>V86</f>
        <v>45801.9</v>
      </c>
      <c r="V86" s="533">
        <f>50891*0.9</f>
        <v>45801.9</v>
      </c>
      <c r="W86" s="511"/>
      <c r="X86" s="511"/>
      <c r="Y86" s="486"/>
      <c r="Z86" s="486"/>
      <c r="AA86" s="486"/>
      <c r="AB86" s="486"/>
      <c r="AC86" s="492"/>
      <c r="AD86" s="492"/>
      <c r="AE86" s="533">
        <f>AF86</f>
        <v>4000</v>
      </c>
      <c r="AF86" s="533">
        <v>4000</v>
      </c>
      <c r="AG86" s="492"/>
      <c r="AH86" s="492"/>
      <c r="AI86" s="511"/>
      <c r="AJ86" s="513"/>
      <c r="AL86" s="514">
        <f>AF86/V86*100</f>
        <v>8.7332621572467524</v>
      </c>
    </row>
    <row r="87" spans="1:41" s="514" customFormat="1" ht="40.5">
      <c r="A87" s="519" t="s">
        <v>288</v>
      </c>
      <c r="B87" s="520" t="s">
        <v>319</v>
      </c>
      <c r="C87" s="568"/>
      <c r="D87" s="495"/>
      <c r="E87" s="569"/>
      <c r="F87" s="530"/>
      <c r="G87" s="570"/>
      <c r="H87" s="526">
        <f t="shared" ref="H87:AF87" si="50">SUM(H88:H92)</f>
        <v>25510</v>
      </c>
      <c r="I87" s="526">
        <f t="shared" si="50"/>
        <v>25240</v>
      </c>
      <c r="J87" s="526">
        <f t="shared" si="50"/>
        <v>0</v>
      </c>
      <c r="K87" s="526">
        <f t="shared" si="50"/>
        <v>0</v>
      </c>
      <c r="L87" s="526">
        <f t="shared" si="50"/>
        <v>0</v>
      </c>
      <c r="M87" s="526">
        <f t="shared" si="50"/>
        <v>0</v>
      </c>
      <c r="N87" s="526">
        <f t="shared" si="50"/>
        <v>0</v>
      </c>
      <c r="O87" s="526">
        <f t="shared" si="50"/>
        <v>0</v>
      </c>
      <c r="P87" s="526">
        <f t="shared" si="50"/>
        <v>0</v>
      </c>
      <c r="Q87" s="526">
        <f t="shared" si="50"/>
        <v>0</v>
      </c>
      <c r="R87" s="526">
        <f t="shared" si="50"/>
        <v>0</v>
      </c>
      <c r="S87" s="526">
        <f t="shared" si="50"/>
        <v>0</v>
      </c>
      <c r="T87" s="526">
        <f t="shared" si="50"/>
        <v>0</v>
      </c>
      <c r="U87" s="526">
        <f t="shared" si="50"/>
        <v>25510</v>
      </c>
      <c r="V87" s="526">
        <f t="shared" si="50"/>
        <v>25240</v>
      </c>
      <c r="W87" s="526">
        <f t="shared" si="50"/>
        <v>0</v>
      </c>
      <c r="X87" s="526">
        <f t="shared" si="50"/>
        <v>0</v>
      </c>
      <c r="Y87" s="526">
        <f t="shared" si="50"/>
        <v>0</v>
      </c>
      <c r="Z87" s="526">
        <f t="shared" si="50"/>
        <v>0</v>
      </c>
      <c r="AA87" s="526">
        <f t="shared" si="50"/>
        <v>0</v>
      </c>
      <c r="AB87" s="526">
        <f t="shared" si="50"/>
        <v>0</v>
      </c>
      <c r="AC87" s="526">
        <f t="shared" si="50"/>
        <v>0</v>
      </c>
      <c r="AD87" s="526">
        <f t="shared" si="50"/>
        <v>0</v>
      </c>
      <c r="AE87" s="525">
        <f t="shared" si="50"/>
        <v>9822</v>
      </c>
      <c r="AF87" s="525">
        <f t="shared" si="50"/>
        <v>9822</v>
      </c>
      <c r="AG87" s="492"/>
      <c r="AH87" s="492"/>
      <c r="AI87" s="511"/>
      <c r="AJ87" s="513"/>
    </row>
    <row r="88" spans="1:41" s="514" customFormat="1" ht="60.75">
      <c r="A88" s="567">
        <v>1</v>
      </c>
      <c r="B88" s="571" t="s">
        <v>657</v>
      </c>
      <c r="C88" s="571"/>
      <c r="D88" s="495"/>
      <c r="E88" s="572" t="s">
        <v>658</v>
      </c>
      <c r="F88" s="573" t="s">
        <v>596</v>
      </c>
      <c r="G88" s="538" t="s">
        <v>925</v>
      </c>
      <c r="H88" s="541">
        <v>3100</v>
      </c>
      <c r="I88" s="541">
        <v>3059</v>
      </c>
      <c r="J88" s="510"/>
      <c r="K88" s="511"/>
      <c r="L88" s="511"/>
      <c r="M88" s="533"/>
      <c r="N88" s="533"/>
      <c r="O88" s="511"/>
      <c r="P88" s="511"/>
      <c r="Q88" s="493"/>
      <c r="R88" s="493"/>
      <c r="S88" s="574"/>
      <c r="T88" s="574"/>
      <c r="U88" s="541">
        <v>3100</v>
      </c>
      <c r="V88" s="541">
        <v>3059</v>
      </c>
      <c r="W88" s="511"/>
      <c r="X88" s="511"/>
      <c r="Y88" s="486"/>
      <c r="Z88" s="486"/>
      <c r="AA88" s="486"/>
      <c r="AB88" s="486"/>
      <c r="AC88" s="492"/>
      <c r="AD88" s="492"/>
      <c r="AE88" s="533">
        <f t="shared" ref="AE88:AE92" si="51">AF88</f>
        <v>2000</v>
      </c>
      <c r="AF88" s="533">
        <v>2000</v>
      </c>
      <c r="AG88" s="492"/>
      <c r="AH88" s="492"/>
      <c r="AI88" s="511"/>
      <c r="AJ88" s="513"/>
      <c r="AL88" s="514">
        <f>AF88/I88*100</f>
        <v>65.380843412880026</v>
      </c>
    </row>
    <row r="89" spans="1:41" s="514" customFormat="1" ht="60.75">
      <c r="A89" s="567">
        <v>2</v>
      </c>
      <c r="B89" s="580" t="s">
        <v>661</v>
      </c>
      <c r="C89" s="580"/>
      <c r="D89" s="495"/>
      <c r="E89" s="572" t="s">
        <v>662</v>
      </c>
      <c r="F89" s="573" t="s">
        <v>596</v>
      </c>
      <c r="G89" s="538" t="s">
        <v>926</v>
      </c>
      <c r="H89" s="541">
        <v>2620</v>
      </c>
      <c r="I89" s="541">
        <v>2594</v>
      </c>
      <c r="J89" s="510"/>
      <c r="K89" s="511"/>
      <c r="L89" s="511"/>
      <c r="M89" s="533"/>
      <c r="N89" s="533"/>
      <c r="O89" s="511"/>
      <c r="P89" s="511"/>
      <c r="Q89" s="493"/>
      <c r="R89" s="493"/>
      <c r="S89" s="574"/>
      <c r="T89" s="574"/>
      <c r="U89" s="533">
        <v>2620</v>
      </c>
      <c r="V89" s="541">
        <v>2594</v>
      </c>
      <c r="W89" s="511"/>
      <c r="X89" s="511"/>
      <c r="Y89" s="486"/>
      <c r="Z89" s="486"/>
      <c r="AA89" s="486"/>
      <c r="AB89" s="486"/>
      <c r="AC89" s="492"/>
      <c r="AD89" s="492"/>
      <c r="AE89" s="533">
        <f t="shared" si="51"/>
        <v>1400</v>
      </c>
      <c r="AF89" s="533">
        <v>1400</v>
      </c>
      <c r="AG89" s="492"/>
      <c r="AH89" s="492"/>
      <c r="AI89" s="511"/>
      <c r="AJ89" s="513"/>
      <c r="AL89" s="514">
        <f>AF89/I89*100</f>
        <v>53.970701619121051</v>
      </c>
    </row>
    <row r="90" spans="1:41" s="514" customFormat="1" ht="60.75">
      <c r="A90" s="567">
        <v>3</v>
      </c>
      <c r="B90" s="576" t="s">
        <v>669</v>
      </c>
      <c r="C90" s="576"/>
      <c r="D90" s="495"/>
      <c r="E90" s="572" t="s">
        <v>670</v>
      </c>
      <c r="F90" s="573" t="s">
        <v>596</v>
      </c>
      <c r="G90" s="538" t="s">
        <v>927</v>
      </c>
      <c r="H90" s="541">
        <v>2500</v>
      </c>
      <c r="I90" s="541">
        <v>2475</v>
      </c>
      <c r="J90" s="510"/>
      <c r="K90" s="511"/>
      <c r="L90" s="511"/>
      <c r="M90" s="533"/>
      <c r="N90" s="533"/>
      <c r="O90" s="511"/>
      <c r="P90" s="511"/>
      <c r="Q90" s="493"/>
      <c r="R90" s="493"/>
      <c r="S90" s="492"/>
      <c r="T90" s="492"/>
      <c r="U90" s="533">
        <v>2500</v>
      </c>
      <c r="V90" s="541">
        <v>2475</v>
      </c>
      <c r="W90" s="511"/>
      <c r="X90" s="511"/>
      <c r="Y90" s="486"/>
      <c r="Z90" s="486"/>
      <c r="AA90" s="486"/>
      <c r="AB90" s="486"/>
      <c r="AC90" s="492"/>
      <c r="AD90" s="492"/>
      <c r="AE90" s="539">
        <f t="shared" si="51"/>
        <v>1300</v>
      </c>
      <c r="AF90" s="539">
        <v>1300</v>
      </c>
      <c r="AG90" s="492"/>
      <c r="AH90" s="492"/>
      <c r="AI90" s="511"/>
      <c r="AJ90" s="513"/>
      <c r="AL90" s="514">
        <f t="shared" ref="AL90" si="52">AF90/I90*100</f>
        <v>52.525252525252533</v>
      </c>
    </row>
    <row r="91" spans="1:41" s="514" customFormat="1" ht="60.75">
      <c r="A91" s="567">
        <v>4</v>
      </c>
      <c r="B91" s="576" t="s">
        <v>667</v>
      </c>
      <c r="C91" s="576"/>
      <c r="D91" s="495"/>
      <c r="E91" s="572" t="s">
        <v>668</v>
      </c>
      <c r="F91" s="573" t="s">
        <v>596</v>
      </c>
      <c r="G91" s="538" t="s">
        <v>928</v>
      </c>
      <c r="H91" s="541">
        <v>3940</v>
      </c>
      <c r="I91" s="541">
        <v>3895</v>
      </c>
      <c r="J91" s="510"/>
      <c r="K91" s="511"/>
      <c r="L91" s="511"/>
      <c r="M91" s="533"/>
      <c r="N91" s="533"/>
      <c r="O91" s="511"/>
      <c r="P91" s="511"/>
      <c r="Q91" s="493"/>
      <c r="R91" s="493"/>
      <c r="S91" s="492"/>
      <c r="T91" s="492"/>
      <c r="U91" s="541">
        <v>3940</v>
      </c>
      <c r="V91" s="541">
        <v>3895</v>
      </c>
      <c r="W91" s="511"/>
      <c r="X91" s="511"/>
      <c r="Y91" s="486"/>
      <c r="Z91" s="486"/>
      <c r="AA91" s="486"/>
      <c r="AB91" s="486"/>
      <c r="AC91" s="492"/>
      <c r="AD91" s="492"/>
      <c r="AE91" s="539">
        <f t="shared" si="51"/>
        <v>1150</v>
      </c>
      <c r="AF91" s="539">
        <f>1500-350</f>
        <v>1150</v>
      </c>
      <c r="AG91" s="492"/>
      <c r="AH91" s="492"/>
      <c r="AI91" s="511"/>
      <c r="AJ91" s="513"/>
      <c r="AL91" s="514">
        <f>AF91/I91*100</f>
        <v>29.525032092426191</v>
      </c>
    </row>
    <row r="92" spans="1:41" s="514" customFormat="1" ht="60.75">
      <c r="A92" s="567">
        <v>5</v>
      </c>
      <c r="B92" s="580" t="s">
        <v>671</v>
      </c>
      <c r="C92" s="580"/>
      <c r="D92" s="495"/>
      <c r="E92" s="572" t="s">
        <v>672</v>
      </c>
      <c r="F92" s="573" t="s">
        <v>550</v>
      </c>
      <c r="G92" s="538" t="s">
        <v>929</v>
      </c>
      <c r="H92" s="541">
        <v>13350</v>
      </c>
      <c r="I92" s="541">
        <v>13217</v>
      </c>
      <c r="J92" s="510"/>
      <c r="K92" s="511"/>
      <c r="L92" s="511"/>
      <c r="M92" s="533"/>
      <c r="N92" s="533"/>
      <c r="O92" s="511"/>
      <c r="P92" s="511"/>
      <c r="Q92" s="493"/>
      <c r="R92" s="493"/>
      <c r="S92" s="492"/>
      <c r="T92" s="492"/>
      <c r="U92" s="533">
        <v>13350</v>
      </c>
      <c r="V92" s="533">
        <f>13350-133</f>
        <v>13217</v>
      </c>
      <c r="W92" s="511"/>
      <c r="X92" s="511"/>
      <c r="Y92" s="486"/>
      <c r="Z92" s="486"/>
      <c r="AA92" s="486"/>
      <c r="AB92" s="486"/>
      <c r="AC92" s="492"/>
      <c r="AD92" s="492"/>
      <c r="AE92" s="539">
        <f t="shared" si="51"/>
        <v>3972</v>
      </c>
      <c r="AF92" s="539">
        <f>3832+140</f>
        <v>3972</v>
      </c>
      <c r="AG92" s="492"/>
      <c r="AH92" s="492"/>
      <c r="AI92" s="511"/>
      <c r="AJ92" s="513"/>
      <c r="AL92" s="514">
        <f>AF92/I92*100</f>
        <v>30.052205492925776</v>
      </c>
    </row>
    <row r="93" spans="1:41" s="514" customFormat="1" ht="16.5" customHeight="1">
      <c r="A93" s="567"/>
      <c r="B93" s="576"/>
      <c r="C93" s="576"/>
      <c r="D93" s="495"/>
      <c r="E93" s="572"/>
      <c r="F93" s="573"/>
      <c r="G93" s="495"/>
      <c r="H93" s="493"/>
      <c r="I93" s="493"/>
      <c r="J93" s="510"/>
      <c r="K93" s="511"/>
      <c r="L93" s="511"/>
      <c r="M93" s="533"/>
      <c r="N93" s="533"/>
      <c r="O93" s="511"/>
      <c r="P93" s="511"/>
      <c r="Q93" s="493"/>
      <c r="R93" s="493"/>
      <c r="S93" s="492"/>
      <c r="T93" s="492"/>
      <c r="U93" s="533"/>
      <c r="V93" s="533"/>
      <c r="W93" s="511"/>
      <c r="X93" s="511"/>
      <c r="Y93" s="486"/>
      <c r="Z93" s="486"/>
      <c r="AA93" s="486"/>
      <c r="AB93" s="486"/>
      <c r="AC93" s="492"/>
      <c r="AD93" s="492"/>
      <c r="AE93" s="533"/>
      <c r="AF93" s="533"/>
      <c r="AG93" s="492"/>
      <c r="AH93" s="492"/>
      <c r="AI93" s="511"/>
      <c r="AJ93" s="513"/>
    </row>
    <row r="94" spans="1:41" s="506" customFormat="1" ht="21" customHeight="1">
      <c r="A94" s="499" t="s">
        <v>693</v>
      </c>
      <c r="B94" s="500" t="s">
        <v>453</v>
      </c>
      <c r="C94" s="500"/>
      <c r="D94" s="495"/>
      <c r="E94" s="499"/>
      <c r="F94" s="499"/>
      <c r="G94" s="495"/>
      <c r="H94" s="486">
        <f t="shared" ref="H94:AE94" si="53">H95+H96</f>
        <v>31220</v>
      </c>
      <c r="I94" s="486">
        <f t="shared" si="53"/>
        <v>31010</v>
      </c>
      <c r="J94" s="486">
        <f t="shared" si="53"/>
        <v>0</v>
      </c>
      <c r="K94" s="486">
        <f t="shared" si="53"/>
        <v>0</v>
      </c>
      <c r="L94" s="486">
        <f t="shared" si="53"/>
        <v>0</v>
      </c>
      <c r="M94" s="486">
        <f t="shared" si="53"/>
        <v>13680</v>
      </c>
      <c r="N94" s="486">
        <f t="shared" si="53"/>
        <v>13680</v>
      </c>
      <c r="O94" s="486">
        <f t="shared" si="53"/>
        <v>0</v>
      </c>
      <c r="P94" s="486">
        <f t="shared" si="53"/>
        <v>0</v>
      </c>
      <c r="Q94" s="486">
        <f t="shared" si="53"/>
        <v>4077.826</v>
      </c>
      <c r="R94" s="486">
        <f t="shared" si="53"/>
        <v>4077.826</v>
      </c>
      <c r="S94" s="486">
        <f t="shared" si="53"/>
        <v>17989.826000000001</v>
      </c>
      <c r="T94" s="486">
        <f t="shared" si="53"/>
        <v>17989.826000000001</v>
      </c>
      <c r="U94" s="486">
        <f t="shared" si="53"/>
        <v>93264</v>
      </c>
      <c r="V94" s="486">
        <f t="shared" si="53"/>
        <v>92914</v>
      </c>
      <c r="W94" s="486">
        <f t="shared" si="53"/>
        <v>0</v>
      </c>
      <c r="X94" s="486">
        <f t="shared" si="53"/>
        <v>0</v>
      </c>
      <c r="Y94" s="486">
        <f t="shared" si="53"/>
        <v>0</v>
      </c>
      <c r="Z94" s="486">
        <f t="shared" si="53"/>
        <v>0</v>
      </c>
      <c r="AA94" s="486">
        <f t="shared" si="53"/>
        <v>0</v>
      </c>
      <c r="AB94" s="486">
        <f t="shared" si="53"/>
        <v>0</v>
      </c>
      <c r="AC94" s="486">
        <f t="shared" si="53"/>
        <v>0</v>
      </c>
      <c r="AD94" s="486">
        <f t="shared" si="53"/>
        <v>0</v>
      </c>
      <c r="AE94" s="486">
        <f t="shared" si="53"/>
        <v>21410.173999999999</v>
      </c>
      <c r="AF94" s="486">
        <f>AF95+AF96</f>
        <v>21200.173999999999</v>
      </c>
      <c r="AG94" s="492"/>
      <c r="AH94" s="492"/>
      <c r="AI94" s="544">
        <f>AL94-AF94</f>
        <v>-0.17399999999906868</v>
      </c>
      <c r="AJ94" s="502"/>
      <c r="AL94" s="504">
        <v>21200</v>
      </c>
    </row>
    <row r="95" spans="1:41" s="514" customFormat="1" ht="40.5">
      <c r="A95" s="507" t="s">
        <v>35</v>
      </c>
      <c r="B95" s="500" t="s">
        <v>454</v>
      </c>
      <c r="C95" s="500"/>
      <c r="D95" s="495"/>
      <c r="E95" s="499"/>
      <c r="F95" s="499"/>
      <c r="G95" s="495"/>
      <c r="H95" s="486">
        <v>0</v>
      </c>
      <c r="I95" s="486">
        <v>0</v>
      </c>
      <c r="J95" s="510"/>
      <c r="K95" s="511"/>
      <c r="L95" s="511"/>
      <c r="M95" s="486">
        <f>N95</f>
        <v>3000</v>
      </c>
      <c r="N95" s="486">
        <v>3000</v>
      </c>
      <c r="O95" s="511"/>
      <c r="P95" s="511"/>
      <c r="Q95" s="486">
        <f>R95</f>
        <v>2017.826</v>
      </c>
      <c r="R95" s="486">
        <v>2017.826</v>
      </c>
      <c r="S95" s="486">
        <f>T95</f>
        <v>5017.826</v>
      </c>
      <c r="T95" s="486">
        <f>N95+R95</f>
        <v>5017.826</v>
      </c>
      <c r="U95" s="486">
        <f>V95</f>
        <v>7994</v>
      </c>
      <c r="V95" s="486">
        <v>7994</v>
      </c>
      <c r="W95" s="511"/>
      <c r="X95" s="486"/>
      <c r="Y95" s="486"/>
      <c r="Z95" s="486"/>
      <c r="AA95" s="486"/>
      <c r="AB95" s="486"/>
      <c r="AC95" s="486"/>
      <c r="AD95" s="486"/>
      <c r="AE95" s="486">
        <f>AF95</f>
        <v>2976.174</v>
      </c>
      <c r="AF95" s="486">
        <f>V95-N95-R95</f>
        <v>2976.174</v>
      </c>
      <c r="AG95" s="492"/>
      <c r="AH95" s="492"/>
      <c r="AI95" s="511"/>
      <c r="AJ95" s="513"/>
      <c r="AL95" s="514" t="s">
        <v>704</v>
      </c>
    </row>
    <row r="96" spans="1:41" s="514" customFormat="1" ht="20.25">
      <c r="A96" s="581" t="s">
        <v>42</v>
      </c>
      <c r="B96" s="500" t="s">
        <v>455</v>
      </c>
      <c r="C96" s="500"/>
      <c r="D96" s="495"/>
      <c r="E96" s="499"/>
      <c r="F96" s="499"/>
      <c r="G96" s="495"/>
      <c r="H96" s="486">
        <f t="shared" ref="H96:AE96" si="54">H97+H100+H101+H102+H106</f>
        <v>31220</v>
      </c>
      <c r="I96" s="486">
        <f t="shared" si="54"/>
        <v>31010</v>
      </c>
      <c r="J96" s="486">
        <f t="shared" si="54"/>
        <v>0</v>
      </c>
      <c r="K96" s="486">
        <f t="shared" si="54"/>
        <v>0</v>
      </c>
      <c r="L96" s="486">
        <f t="shared" si="54"/>
        <v>0</v>
      </c>
      <c r="M96" s="486">
        <f t="shared" si="54"/>
        <v>10680</v>
      </c>
      <c r="N96" s="486">
        <f t="shared" si="54"/>
        <v>10680</v>
      </c>
      <c r="O96" s="486">
        <f t="shared" si="54"/>
        <v>0</v>
      </c>
      <c r="P96" s="486">
        <f t="shared" si="54"/>
        <v>0</v>
      </c>
      <c r="Q96" s="486">
        <f t="shared" si="54"/>
        <v>2060</v>
      </c>
      <c r="R96" s="486">
        <f t="shared" si="54"/>
        <v>2060</v>
      </c>
      <c r="S96" s="486">
        <f t="shared" si="54"/>
        <v>12972</v>
      </c>
      <c r="T96" s="486">
        <f t="shared" si="54"/>
        <v>12972</v>
      </c>
      <c r="U96" s="486">
        <f t="shared" si="54"/>
        <v>85270</v>
      </c>
      <c r="V96" s="486">
        <f t="shared" si="54"/>
        <v>84920</v>
      </c>
      <c r="W96" s="486">
        <f t="shared" si="54"/>
        <v>0</v>
      </c>
      <c r="X96" s="486">
        <f t="shared" si="54"/>
        <v>0</v>
      </c>
      <c r="Y96" s="486">
        <f t="shared" si="54"/>
        <v>0</v>
      </c>
      <c r="Z96" s="486">
        <f t="shared" si="54"/>
        <v>0</v>
      </c>
      <c r="AA96" s="486">
        <f t="shared" si="54"/>
        <v>0</v>
      </c>
      <c r="AB96" s="486">
        <f t="shared" si="54"/>
        <v>0</v>
      </c>
      <c r="AC96" s="486">
        <f t="shared" si="54"/>
        <v>0</v>
      </c>
      <c r="AD96" s="486">
        <f t="shared" si="54"/>
        <v>0</v>
      </c>
      <c r="AE96" s="486">
        <f t="shared" si="54"/>
        <v>18434</v>
      </c>
      <c r="AF96" s="486">
        <f>AF97+AF100+AF101+AF102+AF106</f>
        <v>18224</v>
      </c>
      <c r="AG96" s="492"/>
      <c r="AH96" s="492"/>
      <c r="AI96" s="511"/>
      <c r="AJ96" s="513"/>
    </row>
    <row r="97" spans="1:38" s="514" customFormat="1" ht="60.75">
      <c r="A97" s="519" t="s">
        <v>33</v>
      </c>
      <c r="B97" s="520" t="s">
        <v>580</v>
      </c>
      <c r="C97" s="521"/>
      <c r="D97" s="495"/>
      <c r="E97" s="561"/>
      <c r="F97" s="563"/>
      <c r="G97" s="495"/>
      <c r="H97" s="486">
        <f>SUM(H98:H99)</f>
        <v>4720</v>
      </c>
      <c r="I97" s="486">
        <f t="shared" ref="I97:AF97" si="55">SUM(I98:I99)</f>
        <v>4680</v>
      </c>
      <c r="J97" s="486">
        <f t="shared" si="55"/>
        <v>0</v>
      </c>
      <c r="K97" s="486">
        <f t="shared" si="55"/>
        <v>0</v>
      </c>
      <c r="L97" s="486">
        <f t="shared" si="55"/>
        <v>0</v>
      </c>
      <c r="M97" s="486">
        <f t="shared" si="55"/>
        <v>2980</v>
      </c>
      <c r="N97" s="486">
        <f t="shared" si="55"/>
        <v>2980</v>
      </c>
      <c r="O97" s="486">
        <f t="shared" si="55"/>
        <v>0</v>
      </c>
      <c r="P97" s="486">
        <f t="shared" si="55"/>
        <v>0</v>
      </c>
      <c r="Q97" s="486">
        <f t="shared" si="55"/>
        <v>1700</v>
      </c>
      <c r="R97" s="486">
        <f t="shared" si="55"/>
        <v>1700</v>
      </c>
      <c r="S97" s="486">
        <f t="shared" si="55"/>
        <v>4680</v>
      </c>
      <c r="T97" s="486">
        <f t="shared" si="55"/>
        <v>4680</v>
      </c>
      <c r="U97" s="486">
        <f t="shared" si="55"/>
        <v>4570</v>
      </c>
      <c r="V97" s="486">
        <f t="shared" si="55"/>
        <v>4570</v>
      </c>
      <c r="W97" s="486">
        <f t="shared" si="55"/>
        <v>0</v>
      </c>
      <c r="X97" s="486">
        <f t="shared" si="55"/>
        <v>0</v>
      </c>
      <c r="Y97" s="486">
        <f t="shared" si="55"/>
        <v>0</v>
      </c>
      <c r="Z97" s="486">
        <f t="shared" si="55"/>
        <v>0</v>
      </c>
      <c r="AA97" s="486">
        <f t="shared" si="55"/>
        <v>0</v>
      </c>
      <c r="AB97" s="486">
        <f t="shared" si="55"/>
        <v>0</v>
      </c>
      <c r="AC97" s="486">
        <f t="shared" si="55"/>
        <v>0</v>
      </c>
      <c r="AD97" s="486">
        <f t="shared" si="55"/>
        <v>0</v>
      </c>
      <c r="AE97" s="486">
        <f t="shared" si="55"/>
        <v>40</v>
      </c>
      <c r="AF97" s="486">
        <f t="shared" si="55"/>
        <v>0</v>
      </c>
      <c r="AG97" s="492"/>
      <c r="AH97" s="492"/>
      <c r="AI97" s="511"/>
      <c r="AJ97" s="513"/>
    </row>
    <row r="98" spans="1:38" s="585" customFormat="1" ht="60.75">
      <c r="A98" s="554">
        <v>1</v>
      </c>
      <c r="B98" s="582" t="s">
        <v>459</v>
      </c>
      <c r="C98" s="582"/>
      <c r="D98" s="495"/>
      <c r="E98" s="554" t="s">
        <v>695</v>
      </c>
      <c r="F98" s="583" t="s">
        <v>705</v>
      </c>
      <c r="G98" s="554" t="s">
        <v>490</v>
      </c>
      <c r="H98" s="493">
        <v>2300</v>
      </c>
      <c r="I98" s="493">
        <v>2280</v>
      </c>
      <c r="J98" s="522"/>
      <c r="K98" s="584"/>
      <c r="L98" s="584"/>
      <c r="M98" s="493">
        <f>N98</f>
        <v>1430</v>
      </c>
      <c r="N98" s="493">
        <v>1430</v>
      </c>
      <c r="O98" s="584"/>
      <c r="P98" s="584"/>
      <c r="Q98" s="533">
        <f>R98</f>
        <v>850</v>
      </c>
      <c r="R98" s="533">
        <v>850</v>
      </c>
      <c r="S98" s="533">
        <f>T98</f>
        <v>2280</v>
      </c>
      <c r="T98" s="533">
        <f>N98+R98</f>
        <v>2280</v>
      </c>
      <c r="U98" s="533">
        <f>V98</f>
        <v>2150</v>
      </c>
      <c r="V98" s="533">
        <v>2150</v>
      </c>
      <c r="W98" s="526"/>
      <c r="X98" s="526"/>
      <c r="Y98" s="526"/>
      <c r="Z98" s="526"/>
      <c r="AA98" s="526"/>
      <c r="AB98" s="526"/>
      <c r="AC98" s="526"/>
      <c r="AD98" s="526"/>
      <c r="AE98" s="493">
        <v>20</v>
      </c>
      <c r="AF98" s="493">
        <v>0</v>
      </c>
      <c r="AG98" s="526"/>
      <c r="AH98" s="526"/>
      <c r="AI98" s="584"/>
      <c r="AJ98" s="513"/>
    </row>
    <row r="99" spans="1:38" s="585" customFormat="1" ht="60.75">
      <c r="A99" s="554">
        <v>2</v>
      </c>
      <c r="B99" s="582" t="s">
        <v>460</v>
      </c>
      <c r="C99" s="582"/>
      <c r="D99" s="495"/>
      <c r="E99" s="554" t="s">
        <v>675</v>
      </c>
      <c r="F99" s="583" t="s">
        <v>705</v>
      </c>
      <c r="G99" s="554" t="s">
        <v>491</v>
      </c>
      <c r="H99" s="493">
        <v>2420</v>
      </c>
      <c r="I99" s="493">
        <v>2400</v>
      </c>
      <c r="J99" s="522"/>
      <c r="K99" s="584"/>
      <c r="L99" s="584"/>
      <c r="M99" s="493">
        <f>N99</f>
        <v>1550</v>
      </c>
      <c r="N99" s="493">
        <v>1550</v>
      </c>
      <c r="O99" s="584"/>
      <c r="P99" s="584"/>
      <c r="Q99" s="533">
        <f>R99</f>
        <v>850</v>
      </c>
      <c r="R99" s="533">
        <v>850</v>
      </c>
      <c r="S99" s="533">
        <f>T99</f>
        <v>2400</v>
      </c>
      <c r="T99" s="533">
        <f>N99+R99</f>
        <v>2400</v>
      </c>
      <c r="U99" s="533">
        <f>V99</f>
        <v>2420</v>
      </c>
      <c r="V99" s="533">
        <v>2420</v>
      </c>
      <c r="W99" s="526"/>
      <c r="X99" s="526"/>
      <c r="Y99" s="526"/>
      <c r="Z99" s="526"/>
      <c r="AA99" s="526"/>
      <c r="AB99" s="526"/>
      <c r="AC99" s="526"/>
      <c r="AD99" s="526"/>
      <c r="AE99" s="493">
        <v>20</v>
      </c>
      <c r="AF99" s="493">
        <v>0</v>
      </c>
      <c r="AG99" s="526"/>
      <c r="AH99" s="526"/>
      <c r="AI99" s="584"/>
      <c r="AJ99" s="513"/>
    </row>
    <row r="100" spans="1:38" s="506" customFormat="1" ht="40.5">
      <c r="A100" s="519" t="s">
        <v>46</v>
      </c>
      <c r="B100" s="520" t="s">
        <v>317</v>
      </c>
      <c r="C100" s="568"/>
      <c r="D100" s="495"/>
      <c r="E100" s="569"/>
      <c r="F100" s="530"/>
      <c r="G100" s="570"/>
      <c r="H100" s="493"/>
      <c r="I100" s="493"/>
      <c r="J100" s="510"/>
      <c r="K100" s="511"/>
      <c r="L100" s="511"/>
      <c r="M100" s="533"/>
      <c r="N100" s="533"/>
      <c r="O100" s="511"/>
      <c r="P100" s="511"/>
      <c r="Q100" s="533"/>
      <c r="R100" s="533"/>
      <c r="S100" s="533"/>
      <c r="T100" s="533"/>
      <c r="U100" s="493"/>
      <c r="V100" s="493"/>
      <c r="W100" s="511"/>
      <c r="X100" s="511"/>
      <c r="Y100" s="486"/>
      <c r="Z100" s="486"/>
      <c r="AA100" s="486"/>
      <c r="AB100" s="486"/>
      <c r="AC100" s="492"/>
      <c r="AD100" s="492"/>
      <c r="AE100" s="493"/>
      <c r="AF100" s="493"/>
      <c r="AG100" s="492"/>
      <c r="AH100" s="492"/>
      <c r="AI100" s="544"/>
      <c r="AJ100" s="502"/>
    </row>
    <row r="101" spans="1:38" s="506" customFormat="1" ht="40.5">
      <c r="A101" s="519" t="s">
        <v>287</v>
      </c>
      <c r="B101" s="520" t="s">
        <v>318</v>
      </c>
      <c r="C101" s="568"/>
      <c r="D101" s="495"/>
      <c r="E101" s="569"/>
      <c r="F101" s="530"/>
      <c r="G101" s="570"/>
      <c r="H101" s="493"/>
      <c r="I101" s="493"/>
      <c r="J101" s="510"/>
      <c r="K101" s="511"/>
      <c r="L101" s="511"/>
      <c r="M101" s="533"/>
      <c r="N101" s="533"/>
      <c r="O101" s="511"/>
      <c r="P101" s="511"/>
      <c r="Q101" s="533"/>
      <c r="R101" s="533"/>
      <c r="S101" s="533"/>
      <c r="T101" s="533"/>
      <c r="U101" s="493"/>
      <c r="V101" s="493"/>
      <c r="W101" s="511"/>
      <c r="X101" s="511"/>
      <c r="Y101" s="486"/>
      <c r="Z101" s="486"/>
      <c r="AA101" s="486"/>
      <c r="AB101" s="486"/>
      <c r="AC101" s="492"/>
      <c r="AD101" s="492"/>
      <c r="AE101" s="493"/>
      <c r="AF101" s="493"/>
      <c r="AG101" s="492"/>
      <c r="AH101" s="492"/>
      <c r="AI101" s="544"/>
      <c r="AJ101" s="502"/>
    </row>
    <row r="102" spans="1:38" s="585" customFormat="1" ht="40.5">
      <c r="A102" s="519" t="s">
        <v>288</v>
      </c>
      <c r="B102" s="520" t="s">
        <v>319</v>
      </c>
      <c r="C102" s="582"/>
      <c r="D102" s="495"/>
      <c r="E102" s="554"/>
      <c r="F102" s="583"/>
      <c r="G102" s="554"/>
      <c r="H102" s="525">
        <f>SUM(H103:H105)</f>
        <v>26500</v>
      </c>
      <c r="I102" s="525">
        <f t="shared" ref="I102:AF102" si="56">SUM(I103:I105)</f>
        <v>26330</v>
      </c>
      <c r="J102" s="525">
        <f t="shared" si="56"/>
        <v>0</v>
      </c>
      <c r="K102" s="525">
        <f t="shared" si="56"/>
        <v>0</v>
      </c>
      <c r="L102" s="525">
        <f t="shared" si="56"/>
        <v>0</v>
      </c>
      <c r="M102" s="525">
        <f t="shared" si="56"/>
        <v>7700</v>
      </c>
      <c r="N102" s="525">
        <f t="shared" si="56"/>
        <v>7700</v>
      </c>
      <c r="O102" s="525">
        <f t="shared" si="56"/>
        <v>0</v>
      </c>
      <c r="P102" s="525">
        <f t="shared" si="56"/>
        <v>0</v>
      </c>
      <c r="Q102" s="525">
        <f t="shared" si="56"/>
        <v>360</v>
      </c>
      <c r="R102" s="525">
        <f t="shared" si="56"/>
        <v>360</v>
      </c>
      <c r="S102" s="525">
        <f t="shared" si="56"/>
        <v>8060</v>
      </c>
      <c r="T102" s="525">
        <f t="shared" si="56"/>
        <v>8060</v>
      </c>
      <c r="U102" s="525">
        <f t="shared" si="56"/>
        <v>26500</v>
      </c>
      <c r="V102" s="525">
        <f t="shared" si="56"/>
        <v>26330</v>
      </c>
      <c r="W102" s="525">
        <f t="shared" si="56"/>
        <v>0</v>
      </c>
      <c r="X102" s="525">
        <f t="shared" si="56"/>
        <v>0</v>
      </c>
      <c r="Y102" s="525">
        <f t="shared" si="56"/>
        <v>0</v>
      </c>
      <c r="Z102" s="525">
        <f t="shared" si="56"/>
        <v>0</v>
      </c>
      <c r="AA102" s="525">
        <f t="shared" si="56"/>
        <v>0</v>
      </c>
      <c r="AB102" s="525">
        <f t="shared" si="56"/>
        <v>0</v>
      </c>
      <c r="AC102" s="525">
        <f t="shared" si="56"/>
        <v>0</v>
      </c>
      <c r="AD102" s="525">
        <f t="shared" si="56"/>
        <v>0</v>
      </c>
      <c r="AE102" s="525">
        <f t="shared" si="56"/>
        <v>16424</v>
      </c>
      <c r="AF102" s="525">
        <f t="shared" si="56"/>
        <v>16254</v>
      </c>
      <c r="AG102" s="526"/>
      <c r="AH102" s="526"/>
      <c r="AI102" s="584"/>
      <c r="AJ102" s="513"/>
    </row>
    <row r="103" spans="1:38" s="514" customFormat="1" ht="40.5">
      <c r="A103" s="554">
        <v>1</v>
      </c>
      <c r="B103" s="586" t="s">
        <v>462</v>
      </c>
      <c r="C103" s="586"/>
      <c r="D103" s="495"/>
      <c r="E103" s="510" t="s">
        <v>677</v>
      </c>
      <c r="F103" s="587" t="s">
        <v>706</v>
      </c>
      <c r="G103" s="554" t="s">
        <v>699</v>
      </c>
      <c r="H103" s="493">
        <v>8500</v>
      </c>
      <c r="I103" s="493">
        <v>8450</v>
      </c>
      <c r="J103" s="510"/>
      <c r="K103" s="511"/>
      <c r="L103" s="511"/>
      <c r="M103" s="493">
        <f>N103</f>
        <v>4225</v>
      </c>
      <c r="N103" s="493">
        <v>4225</v>
      </c>
      <c r="O103" s="511"/>
      <c r="P103" s="511"/>
      <c r="Q103" s="493">
        <f>R103</f>
        <v>210</v>
      </c>
      <c r="R103" s="493">
        <v>210</v>
      </c>
      <c r="S103" s="493">
        <f>T103</f>
        <v>4435</v>
      </c>
      <c r="T103" s="493">
        <f>N103+R103</f>
        <v>4435</v>
      </c>
      <c r="U103" s="533">
        <v>8500</v>
      </c>
      <c r="V103" s="533">
        <v>8450</v>
      </c>
      <c r="W103" s="511"/>
      <c r="X103" s="511"/>
      <c r="Y103" s="493"/>
      <c r="Z103" s="493"/>
      <c r="AA103" s="493"/>
      <c r="AB103" s="493"/>
      <c r="AC103" s="492"/>
      <c r="AD103" s="492"/>
      <c r="AE103" s="493">
        <f>AF103+50</f>
        <v>3750</v>
      </c>
      <c r="AF103" s="493">
        <v>3700</v>
      </c>
      <c r="AG103" s="492"/>
      <c r="AH103" s="492"/>
      <c r="AI103" s="511"/>
      <c r="AJ103" s="513"/>
      <c r="AL103" s="514">
        <f>(T103+AF103)/V103*100</f>
        <v>96.272189349112423</v>
      </c>
    </row>
    <row r="104" spans="1:38" s="514" customFormat="1" ht="40.5">
      <c r="A104" s="554">
        <v>2</v>
      </c>
      <c r="B104" s="586" t="s">
        <v>463</v>
      </c>
      <c r="C104" s="586"/>
      <c r="D104" s="495"/>
      <c r="E104" s="510" t="s">
        <v>678</v>
      </c>
      <c r="F104" s="587" t="s">
        <v>706</v>
      </c>
      <c r="G104" s="554" t="s">
        <v>700</v>
      </c>
      <c r="H104" s="493">
        <v>6000</v>
      </c>
      <c r="I104" s="493">
        <v>5950</v>
      </c>
      <c r="J104" s="510"/>
      <c r="K104" s="511"/>
      <c r="L104" s="511"/>
      <c r="M104" s="493">
        <f>N104</f>
        <v>2975</v>
      </c>
      <c r="N104" s="493">
        <v>2975</v>
      </c>
      <c r="O104" s="511"/>
      <c r="P104" s="511"/>
      <c r="Q104" s="493">
        <f t="shared" ref="Q104:Q105" si="57">R104</f>
        <v>150</v>
      </c>
      <c r="R104" s="493">
        <v>150</v>
      </c>
      <c r="S104" s="493">
        <f t="shared" ref="S104:S105" si="58">T104</f>
        <v>3125</v>
      </c>
      <c r="T104" s="493">
        <f t="shared" ref="T104:T105" si="59">N104+R104</f>
        <v>3125</v>
      </c>
      <c r="U104" s="533">
        <v>6000</v>
      </c>
      <c r="V104" s="533">
        <v>5950</v>
      </c>
      <c r="W104" s="511"/>
      <c r="X104" s="511"/>
      <c r="Y104" s="493"/>
      <c r="Z104" s="493"/>
      <c r="AA104" s="493"/>
      <c r="AB104" s="493"/>
      <c r="AC104" s="492"/>
      <c r="AD104" s="492"/>
      <c r="AE104" s="493">
        <f>AF104+50</f>
        <v>2650</v>
      </c>
      <c r="AF104" s="493">
        <v>2600</v>
      </c>
      <c r="AG104" s="492"/>
      <c r="AH104" s="492"/>
      <c r="AI104" s="511"/>
      <c r="AJ104" s="513"/>
      <c r="AL104" s="514">
        <f t="shared" ref="AL104:AL105" si="60">(T104+AF104)/V104*100</f>
        <v>96.21848739495799</v>
      </c>
    </row>
    <row r="105" spans="1:38" s="514" customFormat="1" ht="60.75">
      <c r="A105" s="554">
        <v>3</v>
      </c>
      <c r="B105" s="588" t="s">
        <v>456</v>
      </c>
      <c r="C105" s="588"/>
      <c r="D105" s="495"/>
      <c r="E105" s="510"/>
      <c r="F105" s="587" t="s">
        <v>706</v>
      </c>
      <c r="G105" s="589" t="s">
        <v>930</v>
      </c>
      <c r="H105" s="493">
        <v>12000</v>
      </c>
      <c r="I105" s="493">
        <v>11930</v>
      </c>
      <c r="J105" s="510"/>
      <c r="K105" s="511"/>
      <c r="L105" s="511"/>
      <c r="M105" s="493">
        <f t="shared" ref="M105" si="61">N105</f>
        <v>500</v>
      </c>
      <c r="N105" s="493">
        <v>500</v>
      </c>
      <c r="O105" s="511"/>
      <c r="P105" s="511"/>
      <c r="Q105" s="493">
        <f t="shared" si="57"/>
        <v>0</v>
      </c>
      <c r="R105" s="493">
        <v>0</v>
      </c>
      <c r="S105" s="493">
        <f t="shared" si="58"/>
        <v>500</v>
      </c>
      <c r="T105" s="493">
        <f t="shared" si="59"/>
        <v>500</v>
      </c>
      <c r="U105" s="533">
        <v>12000</v>
      </c>
      <c r="V105" s="533">
        <v>11930</v>
      </c>
      <c r="W105" s="511"/>
      <c r="X105" s="511"/>
      <c r="Y105" s="493"/>
      <c r="Z105" s="493"/>
      <c r="AA105" s="493"/>
      <c r="AB105" s="493"/>
      <c r="AC105" s="492"/>
      <c r="AD105" s="492"/>
      <c r="AE105" s="493">
        <f>AF105+70</f>
        <v>10024</v>
      </c>
      <c r="AF105" s="493">
        <v>9954</v>
      </c>
      <c r="AG105" s="492"/>
      <c r="AH105" s="492"/>
      <c r="AI105" s="511"/>
      <c r="AJ105" s="513"/>
      <c r="AL105" s="514">
        <f t="shared" si="60"/>
        <v>87.627829002514673</v>
      </c>
    </row>
    <row r="106" spans="1:38" s="585" customFormat="1" ht="20.25">
      <c r="A106" s="519" t="s">
        <v>334</v>
      </c>
      <c r="B106" s="520" t="s">
        <v>701</v>
      </c>
      <c r="C106" s="582"/>
      <c r="D106" s="495"/>
      <c r="E106" s="554"/>
      <c r="F106" s="583"/>
      <c r="G106" s="554"/>
      <c r="H106" s="525">
        <f t="shared" ref="H106:AE106" si="62">SUM(H107:H113)</f>
        <v>0</v>
      </c>
      <c r="I106" s="525">
        <f t="shared" si="62"/>
        <v>0</v>
      </c>
      <c r="J106" s="525">
        <f t="shared" si="62"/>
        <v>0</v>
      </c>
      <c r="K106" s="525">
        <f t="shared" si="62"/>
        <v>0</v>
      </c>
      <c r="L106" s="525">
        <f t="shared" si="62"/>
        <v>0</v>
      </c>
      <c r="M106" s="525">
        <f t="shared" si="62"/>
        <v>0</v>
      </c>
      <c r="N106" s="525">
        <f t="shared" si="62"/>
        <v>0</v>
      </c>
      <c r="O106" s="525">
        <f t="shared" si="62"/>
        <v>0</v>
      </c>
      <c r="P106" s="525">
        <f t="shared" si="62"/>
        <v>0</v>
      </c>
      <c r="Q106" s="525">
        <f t="shared" si="62"/>
        <v>0</v>
      </c>
      <c r="R106" s="525">
        <f t="shared" si="62"/>
        <v>0</v>
      </c>
      <c r="S106" s="525">
        <f t="shared" si="62"/>
        <v>232</v>
      </c>
      <c r="T106" s="525">
        <f t="shared" si="62"/>
        <v>232</v>
      </c>
      <c r="U106" s="525">
        <f t="shared" si="62"/>
        <v>54200</v>
      </c>
      <c r="V106" s="525">
        <f t="shared" si="62"/>
        <v>54020</v>
      </c>
      <c r="W106" s="525">
        <f t="shared" si="62"/>
        <v>0</v>
      </c>
      <c r="X106" s="525">
        <f t="shared" si="62"/>
        <v>0</v>
      </c>
      <c r="Y106" s="525">
        <f t="shared" si="62"/>
        <v>0</v>
      </c>
      <c r="Z106" s="525">
        <f t="shared" si="62"/>
        <v>0</v>
      </c>
      <c r="AA106" s="525">
        <f t="shared" si="62"/>
        <v>0</v>
      </c>
      <c r="AB106" s="525">
        <f t="shared" si="62"/>
        <v>0</v>
      </c>
      <c r="AC106" s="525">
        <f t="shared" si="62"/>
        <v>0</v>
      </c>
      <c r="AD106" s="525">
        <f t="shared" si="62"/>
        <v>0</v>
      </c>
      <c r="AE106" s="525">
        <f t="shared" si="62"/>
        <v>1970</v>
      </c>
      <c r="AF106" s="525">
        <f>SUM(AF107:AF113)</f>
        <v>1970</v>
      </c>
      <c r="AG106" s="525">
        <f t="shared" ref="AG106:AH106" si="63">SUM(AG107:AG113)</f>
        <v>0</v>
      </c>
      <c r="AH106" s="525">
        <f t="shared" si="63"/>
        <v>0</v>
      </c>
      <c r="AI106" s="584"/>
      <c r="AJ106" s="513"/>
    </row>
    <row r="107" spans="1:38" s="514" customFormat="1" ht="60.75">
      <c r="A107" s="554">
        <v>1</v>
      </c>
      <c r="B107" s="586" t="s">
        <v>461</v>
      </c>
      <c r="C107" s="586"/>
      <c r="D107" s="495"/>
      <c r="E107" s="510" t="s">
        <v>676</v>
      </c>
      <c r="F107" s="587" t="s">
        <v>702</v>
      </c>
      <c r="G107" s="495"/>
      <c r="H107" s="493"/>
      <c r="I107" s="493"/>
      <c r="J107" s="510"/>
      <c r="K107" s="511"/>
      <c r="L107" s="511"/>
      <c r="M107" s="493"/>
      <c r="N107" s="493"/>
      <c r="O107" s="511"/>
      <c r="P107" s="511"/>
      <c r="Q107" s="511"/>
      <c r="R107" s="511"/>
      <c r="S107" s="493">
        <f>T107</f>
        <v>115</v>
      </c>
      <c r="T107" s="493">
        <v>115</v>
      </c>
      <c r="U107" s="533">
        <v>3000</v>
      </c>
      <c r="V107" s="533">
        <v>2960</v>
      </c>
      <c r="W107" s="511"/>
      <c r="X107" s="493"/>
      <c r="Y107" s="493"/>
      <c r="Z107" s="493"/>
      <c r="AA107" s="493"/>
      <c r="AB107" s="493"/>
      <c r="AC107" s="492"/>
      <c r="AD107" s="492"/>
      <c r="AE107" s="493">
        <f t="shared" ref="AE107:AE113" si="64">AF107</f>
        <v>200</v>
      </c>
      <c r="AF107" s="493">
        <v>200</v>
      </c>
      <c r="AG107" s="492"/>
      <c r="AH107" s="492"/>
      <c r="AI107" s="511"/>
      <c r="AJ107" s="513"/>
    </row>
    <row r="108" spans="1:38" s="514" customFormat="1" ht="60.75">
      <c r="A108" s="554">
        <v>2</v>
      </c>
      <c r="B108" s="586" t="s">
        <v>464</v>
      </c>
      <c r="C108" s="586"/>
      <c r="D108" s="495"/>
      <c r="E108" s="510" t="s">
        <v>676</v>
      </c>
      <c r="F108" s="587" t="s">
        <v>702</v>
      </c>
      <c r="G108" s="495"/>
      <c r="H108" s="493"/>
      <c r="I108" s="493"/>
      <c r="J108" s="510"/>
      <c r="K108" s="511"/>
      <c r="L108" s="511"/>
      <c r="M108" s="493"/>
      <c r="N108" s="493"/>
      <c r="O108" s="511"/>
      <c r="P108" s="511"/>
      <c r="Q108" s="511"/>
      <c r="R108" s="511"/>
      <c r="S108" s="493">
        <f>T108</f>
        <v>117</v>
      </c>
      <c r="T108" s="493">
        <v>117</v>
      </c>
      <c r="U108" s="533">
        <v>3000</v>
      </c>
      <c r="V108" s="533">
        <v>2960</v>
      </c>
      <c r="W108" s="511"/>
      <c r="X108" s="511"/>
      <c r="Y108" s="493"/>
      <c r="Z108" s="493"/>
      <c r="AA108" s="493"/>
      <c r="AB108" s="493"/>
      <c r="AC108" s="492"/>
      <c r="AD108" s="492"/>
      <c r="AE108" s="493">
        <f t="shared" si="64"/>
        <v>200</v>
      </c>
      <c r="AF108" s="493">
        <v>200</v>
      </c>
      <c r="AG108" s="492"/>
      <c r="AH108" s="492"/>
      <c r="AI108" s="511"/>
      <c r="AJ108" s="513"/>
      <c r="AK108" s="534"/>
    </row>
    <row r="109" spans="1:38" s="594" customFormat="1" ht="40.5">
      <c r="A109" s="554">
        <v>3</v>
      </c>
      <c r="B109" s="590" t="s">
        <v>457</v>
      </c>
      <c r="C109" s="590"/>
      <c r="D109" s="495"/>
      <c r="E109" s="510"/>
      <c r="F109" s="587" t="s">
        <v>707</v>
      </c>
      <c r="G109" s="495"/>
      <c r="H109" s="493"/>
      <c r="I109" s="493"/>
      <c r="J109" s="591"/>
      <c r="K109" s="592"/>
      <c r="L109" s="592"/>
      <c r="M109" s="493"/>
      <c r="N109" s="493"/>
      <c r="O109" s="592"/>
      <c r="P109" s="592"/>
      <c r="Q109" s="592"/>
      <c r="R109" s="592"/>
      <c r="S109" s="493">
        <v>0</v>
      </c>
      <c r="T109" s="493">
        <v>0</v>
      </c>
      <c r="U109" s="533">
        <v>11300</v>
      </c>
      <c r="V109" s="533">
        <v>11280</v>
      </c>
      <c r="W109" s="526"/>
      <c r="X109" s="526"/>
      <c r="Y109" s="526"/>
      <c r="Z109" s="526"/>
      <c r="AA109" s="526"/>
      <c r="AB109" s="526"/>
      <c r="AC109" s="526"/>
      <c r="AD109" s="526"/>
      <c r="AE109" s="493">
        <f t="shared" si="64"/>
        <v>370</v>
      </c>
      <c r="AF109" s="493">
        <v>370</v>
      </c>
      <c r="AG109" s="526"/>
      <c r="AH109" s="526"/>
      <c r="AI109" s="592"/>
      <c r="AJ109" s="593"/>
      <c r="AL109" s="594">
        <f>AF109/V109*100</f>
        <v>3.2801418439716312</v>
      </c>
    </row>
    <row r="110" spans="1:38" s="514" customFormat="1" ht="60.75">
      <c r="A110" s="554">
        <v>4</v>
      </c>
      <c r="B110" s="588" t="s">
        <v>458</v>
      </c>
      <c r="C110" s="588"/>
      <c r="D110" s="495"/>
      <c r="E110" s="510"/>
      <c r="F110" s="587" t="s">
        <v>707</v>
      </c>
      <c r="G110" s="495"/>
      <c r="H110" s="493"/>
      <c r="I110" s="493"/>
      <c r="J110" s="510"/>
      <c r="K110" s="511"/>
      <c r="L110" s="511"/>
      <c r="M110" s="493"/>
      <c r="N110" s="493"/>
      <c r="O110" s="511"/>
      <c r="P110" s="511"/>
      <c r="Q110" s="511"/>
      <c r="R110" s="511"/>
      <c r="S110" s="493">
        <v>0</v>
      </c>
      <c r="T110" s="493">
        <v>0</v>
      </c>
      <c r="U110" s="533">
        <v>12000</v>
      </c>
      <c r="V110" s="533">
        <v>11980</v>
      </c>
      <c r="W110" s="511"/>
      <c r="X110" s="511"/>
      <c r="Y110" s="493"/>
      <c r="Z110" s="493"/>
      <c r="AA110" s="493"/>
      <c r="AB110" s="493"/>
      <c r="AC110" s="492"/>
      <c r="AD110" s="492"/>
      <c r="AE110" s="493">
        <f t="shared" si="64"/>
        <v>400</v>
      </c>
      <c r="AF110" s="493">
        <v>400</v>
      </c>
      <c r="AG110" s="492"/>
      <c r="AH110" s="492"/>
      <c r="AI110" s="511"/>
      <c r="AJ110" s="513"/>
      <c r="AL110" s="594">
        <f>AF110/V110*100</f>
        <v>3.33889816360601</v>
      </c>
    </row>
    <row r="111" spans="1:38" s="514" customFormat="1" ht="40.5">
      <c r="A111" s="554">
        <v>5</v>
      </c>
      <c r="B111" s="588" t="s">
        <v>679</v>
      </c>
      <c r="C111" s="588"/>
      <c r="D111" s="495"/>
      <c r="E111" s="510"/>
      <c r="F111" s="587" t="s">
        <v>707</v>
      </c>
      <c r="G111" s="495"/>
      <c r="H111" s="493"/>
      <c r="I111" s="493"/>
      <c r="J111" s="510"/>
      <c r="K111" s="511"/>
      <c r="L111" s="511"/>
      <c r="M111" s="493"/>
      <c r="N111" s="493"/>
      <c r="O111" s="511"/>
      <c r="P111" s="511"/>
      <c r="Q111" s="511"/>
      <c r="R111" s="511"/>
      <c r="S111" s="493"/>
      <c r="T111" s="493"/>
      <c r="U111" s="532">
        <v>14900</v>
      </c>
      <c r="V111" s="533">
        <v>14880</v>
      </c>
      <c r="W111" s="511"/>
      <c r="X111" s="511"/>
      <c r="Y111" s="493"/>
      <c r="Z111" s="493"/>
      <c r="AA111" s="493"/>
      <c r="AB111" s="493"/>
      <c r="AC111" s="492"/>
      <c r="AD111" s="492"/>
      <c r="AE111" s="493">
        <f t="shared" si="64"/>
        <v>500</v>
      </c>
      <c r="AF111" s="493">
        <v>500</v>
      </c>
      <c r="AG111" s="492"/>
      <c r="AH111" s="492"/>
      <c r="AI111" s="511"/>
      <c r="AJ111" s="513"/>
      <c r="AL111" s="594">
        <f t="shared" ref="AL111:AL113" si="65">AF111/V111*100</f>
        <v>3.3602150537634405</v>
      </c>
    </row>
    <row r="112" spans="1:38" s="514" customFormat="1" ht="40.5">
      <c r="A112" s="554">
        <v>6</v>
      </c>
      <c r="B112" s="588" t="s">
        <v>492</v>
      </c>
      <c r="C112" s="588"/>
      <c r="D112" s="495"/>
      <c r="E112" s="510"/>
      <c r="F112" s="587" t="s">
        <v>707</v>
      </c>
      <c r="G112" s="495"/>
      <c r="H112" s="493"/>
      <c r="I112" s="493"/>
      <c r="J112" s="510"/>
      <c r="K112" s="511"/>
      <c r="L112" s="511"/>
      <c r="M112" s="493"/>
      <c r="N112" s="493"/>
      <c r="O112" s="511"/>
      <c r="P112" s="511"/>
      <c r="Q112" s="511"/>
      <c r="R112" s="511"/>
      <c r="S112" s="493"/>
      <c r="T112" s="493"/>
      <c r="U112" s="533">
        <v>3000</v>
      </c>
      <c r="V112" s="533">
        <v>2980</v>
      </c>
      <c r="W112" s="511"/>
      <c r="X112" s="511"/>
      <c r="Y112" s="493"/>
      <c r="Z112" s="493"/>
      <c r="AA112" s="493"/>
      <c r="AB112" s="493"/>
      <c r="AC112" s="492"/>
      <c r="AD112" s="492"/>
      <c r="AE112" s="493">
        <f t="shared" si="64"/>
        <v>100</v>
      </c>
      <c r="AF112" s="493">
        <v>100</v>
      </c>
      <c r="AG112" s="492"/>
      <c r="AH112" s="492"/>
      <c r="AI112" s="511"/>
      <c r="AJ112" s="513"/>
      <c r="AL112" s="594">
        <f t="shared" si="65"/>
        <v>3.3557046979865772</v>
      </c>
    </row>
    <row r="113" spans="1:38" s="514" customFormat="1" ht="60.75">
      <c r="A113" s="554">
        <v>7</v>
      </c>
      <c r="B113" s="590" t="s">
        <v>493</v>
      </c>
      <c r="C113" s="588"/>
      <c r="D113" s="495"/>
      <c r="E113" s="510"/>
      <c r="F113" s="587" t="s">
        <v>707</v>
      </c>
      <c r="G113" s="495"/>
      <c r="H113" s="493"/>
      <c r="I113" s="493"/>
      <c r="J113" s="510"/>
      <c r="K113" s="511"/>
      <c r="L113" s="511"/>
      <c r="M113" s="493"/>
      <c r="N113" s="493"/>
      <c r="O113" s="511"/>
      <c r="P113" s="511"/>
      <c r="Q113" s="511"/>
      <c r="R113" s="511"/>
      <c r="S113" s="493"/>
      <c r="T113" s="493"/>
      <c r="U113" s="533">
        <v>7000</v>
      </c>
      <c r="V113" s="533">
        <v>6980</v>
      </c>
      <c r="W113" s="511"/>
      <c r="X113" s="511"/>
      <c r="Y113" s="493"/>
      <c r="Z113" s="493"/>
      <c r="AA113" s="493"/>
      <c r="AB113" s="493"/>
      <c r="AC113" s="492"/>
      <c r="AD113" s="492"/>
      <c r="AE113" s="493">
        <f t="shared" si="64"/>
        <v>200</v>
      </c>
      <c r="AF113" s="493">
        <v>200</v>
      </c>
      <c r="AG113" s="492"/>
      <c r="AH113" s="492"/>
      <c r="AI113" s="511"/>
      <c r="AJ113" s="513"/>
      <c r="AL113" s="594">
        <f t="shared" si="65"/>
        <v>2.8653295128939829</v>
      </c>
    </row>
    <row r="114" spans="1:38" s="514" customFormat="1" ht="15" customHeight="1">
      <c r="A114" s="554"/>
      <c r="B114" s="588"/>
      <c r="C114" s="588"/>
      <c r="D114" s="495"/>
      <c r="E114" s="510"/>
      <c r="F114" s="587"/>
      <c r="G114" s="495"/>
      <c r="H114" s="532"/>
      <c r="I114" s="532"/>
      <c r="J114" s="510"/>
      <c r="K114" s="511"/>
      <c r="L114" s="511"/>
      <c r="M114" s="532"/>
      <c r="N114" s="532"/>
      <c r="O114" s="511"/>
      <c r="P114" s="511"/>
      <c r="Q114" s="511"/>
      <c r="R114" s="511"/>
      <c r="S114" s="511"/>
      <c r="T114" s="511"/>
      <c r="U114" s="532"/>
      <c r="V114" s="532"/>
      <c r="W114" s="511"/>
      <c r="X114" s="511"/>
      <c r="Y114" s="486"/>
      <c r="Z114" s="486"/>
      <c r="AA114" s="486"/>
      <c r="AB114" s="486"/>
      <c r="AC114" s="486"/>
      <c r="AD114" s="486"/>
      <c r="AE114" s="486"/>
      <c r="AF114" s="486"/>
      <c r="AG114" s="486"/>
      <c r="AH114" s="486"/>
      <c r="AI114" s="492"/>
      <c r="AJ114" s="513"/>
    </row>
    <row r="115" spans="1:38" s="506" customFormat="1" ht="20.25">
      <c r="A115" s="499" t="s">
        <v>694</v>
      </c>
      <c r="B115" s="500" t="s">
        <v>465</v>
      </c>
      <c r="C115" s="500"/>
      <c r="D115" s="495"/>
      <c r="E115" s="499"/>
      <c r="F115" s="499"/>
      <c r="G115" s="495"/>
      <c r="H115" s="486">
        <f t="shared" ref="H115:AE115" si="66">H116+H117</f>
        <v>23951</v>
      </c>
      <c r="I115" s="486">
        <f t="shared" si="66"/>
        <v>23921</v>
      </c>
      <c r="J115" s="486">
        <f t="shared" si="66"/>
        <v>0</v>
      </c>
      <c r="K115" s="486">
        <f t="shared" si="66"/>
        <v>0</v>
      </c>
      <c r="L115" s="486">
        <f t="shared" si="66"/>
        <v>0</v>
      </c>
      <c r="M115" s="486">
        <f t="shared" si="66"/>
        <v>3399</v>
      </c>
      <c r="N115" s="486">
        <f t="shared" si="66"/>
        <v>3399</v>
      </c>
      <c r="O115" s="486">
        <f t="shared" si="66"/>
        <v>0</v>
      </c>
      <c r="P115" s="486">
        <f t="shared" si="66"/>
        <v>0</v>
      </c>
      <c r="Q115" s="486">
        <f t="shared" si="66"/>
        <v>3147</v>
      </c>
      <c r="R115" s="486">
        <f t="shared" si="66"/>
        <v>3147</v>
      </c>
      <c r="S115" s="486">
        <f t="shared" si="66"/>
        <v>4685</v>
      </c>
      <c r="T115" s="486">
        <f t="shared" si="66"/>
        <v>4685</v>
      </c>
      <c r="U115" s="486">
        <f t="shared" si="66"/>
        <v>84011</v>
      </c>
      <c r="V115" s="486">
        <f t="shared" si="66"/>
        <v>78916</v>
      </c>
      <c r="W115" s="486">
        <f t="shared" si="66"/>
        <v>0</v>
      </c>
      <c r="X115" s="486">
        <f t="shared" si="66"/>
        <v>0</v>
      </c>
      <c r="Y115" s="486">
        <f t="shared" si="66"/>
        <v>0</v>
      </c>
      <c r="Z115" s="486">
        <f t="shared" si="66"/>
        <v>0</v>
      </c>
      <c r="AA115" s="486">
        <f t="shared" si="66"/>
        <v>0</v>
      </c>
      <c r="AB115" s="486">
        <f t="shared" si="66"/>
        <v>0</v>
      </c>
      <c r="AC115" s="486">
        <f t="shared" si="66"/>
        <v>0</v>
      </c>
      <c r="AD115" s="486">
        <f t="shared" si="66"/>
        <v>0</v>
      </c>
      <c r="AE115" s="486">
        <f t="shared" si="66"/>
        <v>23120</v>
      </c>
      <c r="AF115" s="486">
        <f>AF116+AF117</f>
        <v>23120</v>
      </c>
      <c r="AG115" s="492"/>
      <c r="AH115" s="492"/>
      <c r="AI115" s="544">
        <f>AL115-AF115</f>
        <v>0</v>
      </c>
      <c r="AJ115" s="502"/>
      <c r="AL115" s="504">
        <v>23120</v>
      </c>
    </row>
    <row r="116" spans="1:38" s="514" customFormat="1" ht="40.5">
      <c r="A116" s="581" t="s">
        <v>35</v>
      </c>
      <c r="B116" s="545" t="s">
        <v>432</v>
      </c>
      <c r="C116" s="545"/>
      <c r="D116" s="495"/>
      <c r="E116" s="499"/>
      <c r="F116" s="499"/>
      <c r="G116" s="495"/>
      <c r="H116" s="486"/>
      <c r="I116" s="486"/>
      <c r="J116" s="510"/>
      <c r="K116" s="511"/>
      <c r="L116" s="511"/>
      <c r="M116" s="486">
        <f>N116</f>
        <v>2150</v>
      </c>
      <c r="N116" s="486">
        <v>2150</v>
      </c>
      <c r="O116" s="511"/>
      <c r="P116" s="511"/>
      <c r="Q116" s="486">
        <f>R116</f>
        <v>2535</v>
      </c>
      <c r="R116" s="486">
        <v>2535</v>
      </c>
      <c r="S116" s="486">
        <f>T116</f>
        <v>4685</v>
      </c>
      <c r="T116" s="486">
        <f>N116+R116</f>
        <v>4685</v>
      </c>
      <c r="U116" s="486">
        <f>V116</f>
        <v>13615</v>
      </c>
      <c r="V116" s="486">
        <v>13615</v>
      </c>
      <c r="W116" s="486"/>
      <c r="X116" s="486"/>
      <c r="Y116" s="486"/>
      <c r="Z116" s="486"/>
      <c r="AA116" s="486"/>
      <c r="AB116" s="486"/>
      <c r="AC116" s="486"/>
      <c r="AD116" s="486"/>
      <c r="AE116" s="486">
        <f>AF116</f>
        <v>3000</v>
      </c>
      <c r="AF116" s="486">
        <v>3000</v>
      </c>
      <c r="AG116" s="486"/>
      <c r="AH116" s="486"/>
      <c r="AI116" s="511"/>
      <c r="AJ116" s="513"/>
    </row>
    <row r="117" spans="1:38" s="514" customFormat="1" ht="20.25">
      <c r="A117" s="581" t="s">
        <v>42</v>
      </c>
      <c r="B117" s="500" t="s">
        <v>444</v>
      </c>
      <c r="C117" s="500"/>
      <c r="D117" s="495"/>
      <c r="E117" s="499"/>
      <c r="F117" s="499"/>
      <c r="G117" s="495"/>
      <c r="H117" s="493">
        <f t="shared" ref="H117:AE117" si="67">H118+H119+H120+H121+H125</f>
        <v>23951</v>
      </c>
      <c r="I117" s="493">
        <f t="shared" si="67"/>
        <v>23921</v>
      </c>
      <c r="J117" s="493">
        <f t="shared" si="67"/>
        <v>0</v>
      </c>
      <c r="K117" s="493">
        <f t="shared" si="67"/>
        <v>0</v>
      </c>
      <c r="L117" s="493">
        <f t="shared" si="67"/>
        <v>0</v>
      </c>
      <c r="M117" s="493">
        <f t="shared" si="67"/>
        <v>1249</v>
      </c>
      <c r="N117" s="493">
        <f t="shared" si="67"/>
        <v>1249</v>
      </c>
      <c r="O117" s="493">
        <f t="shared" si="67"/>
        <v>0</v>
      </c>
      <c r="P117" s="493">
        <f t="shared" si="67"/>
        <v>0</v>
      </c>
      <c r="Q117" s="493">
        <f t="shared" si="67"/>
        <v>612</v>
      </c>
      <c r="R117" s="493">
        <f t="shared" si="67"/>
        <v>612</v>
      </c>
      <c r="S117" s="493">
        <f t="shared" si="67"/>
        <v>0</v>
      </c>
      <c r="T117" s="493">
        <f t="shared" si="67"/>
        <v>0</v>
      </c>
      <c r="U117" s="493">
        <f t="shared" si="67"/>
        <v>70396</v>
      </c>
      <c r="V117" s="493">
        <f t="shared" si="67"/>
        <v>65301</v>
      </c>
      <c r="W117" s="493">
        <f t="shared" si="67"/>
        <v>0</v>
      </c>
      <c r="X117" s="493">
        <f t="shared" si="67"/>
        <v>0</v>
      </c>
      <c r="Y117" s="493">
        <f t="shared" si="67"/>
        <v>0</v>
      </c>
      <c r="Z117" s="493">
        <f t="shared" si="67"/>
        <v>0</v>
      </c>
      <c r="AA117" s="493">
        <f t="shared" si="67"/>
        <v>0</v>
      </c>
      <c r="AB117" s="493">
        <f t="shared" si="67"/>
        <v>0</v>
      </c>
      <c r="AC117" s="493">
        <f t="shared" si="67"/>
        <v>0</v>
      </c>
      <c r="AD117" s="493">
        <f t="shared" si="67"/>
        <v>0</v>
      </c>
      <c r="AE117" s="493">
        <f t="shared" si="67"/>
        <v>20120</v>
      </c>
      <c r="AF117" s="493">
        <f>AF118+AF119+AF120+AF121+AF125</f>
        <v>20120</v>
      </c>
      <c r="AG117" s="493">
        <f t="shared" ref="AG117:AH117" si="68">AG118+AG119+AG120+AG121+AG125</f>
        <v>0</v>
      </c>
      <c r="AH117" s="493">
        <f t="shared" si="68"/>
        <v>0</v>
      </c>
      <c r="AI117" s="511"/>
      <c r="AJ117" s="513"/>
    </row>
    <row r="118" spans="1:38" s="514" customFormat="1" ht="60.75">
      <c r="A118" s="519" t="s">
        <v>33</v>
      </c>
      <c r="B118" s="520" t="s">
        <v>580</v>
      </c>
      <c r="C118" s="595"/>
      <c r="D118" s="522"/>
      <c r="E118" s="596"/>
      <c r="F118" s="596"/>
      <c r="G118" s="522"/>
      <c r="H118" s="526"/>
      <c r="I118" s="526"/>
      <c r="J118" s="510"/>
      <c r="K118" s="511"/>
      <c r="L118" s="511"/>
      <c r="M118" s="597"/>
      <c r="N118" s="597"/>
      <c r="O118" s="511"/>
      <c r="P118" s="511"/>
      <c r="Q118" s="511"/>
      <c r="R118" s="511"/>
      <c r="S118" s="511"/>
      <c r="T118" s="511"/>
      <c r="U118" s="597"/>
      <c r="V118" s="597"/>
      <c r="W118" s="511"/>
      <c r="X118" s="511"/>
      <c r="Y118" s="493"/>
      <c r="Z118" s="493"/>
      <c r="AA118" s="493"/>
      <c r="AB118" s="493"/>
      <c r="AC118" s="526"/>
      <c r="AD118" s="492"/>
      <c r="AE118" s="493">
        <f>AF118</f>
        <v>0</v>
      </c>
      <c r="AF118" s="493">
        <v>0</v>
      </c>
      <c r="AG118" s="492"/>
      <c r="AH118" s="492"/>
      <c r="AI118" s="511"/>
      <c r="AJ118" s="513"/>
    </row>
    <row r="119" spans="1:38" s="514" customFormat="1" ht="40.5">
      <c r="A119" s="519" t="s">
        <v>46</v>
      </c>
      <c r="B119" s="520" t="s">
        <v>317</v>
      </c>
      <c r="C119" s="595"/>
      <c r="D119" s="522"/>
      <c r="E119" s="596"/>
      <c r="F119" s="596"/>
      <c r="G119" s="522"/>
      <c r="H119" s="526"/>
      <c r="I119" s="526"/>
      <c r="J119" s="510"/>
      <c r="K119" s="511"/>
      <c r="L119" s="511"/>
      <c r="M119" s="597"/>
      <c r="N119" s="597"/>
      <c r="O119" s="511"/>
      <c r="P119" s="511"/>
      <c r="Q119" s="511"/>
      <c r="R119" s="511"/>
      <c r="S119" s="511"/>
      <c r="T119" s="511"/>
      <c r="U119" s="597"/>
      <c r="V119" s="597"/>
      <c r="W119" s="511"/>
      <c r="X119" s="511"/>
      <c r="Y119" s="493"/>
      <c r="Z119" s="493"/>
      <c r="AA119" s="493"/>
      <c r="AB119" s="493"/>
      <c r="AC119" s="526"/>
      <c r="AD119" s="492"/>
      <c r="AE119" s="493">
        <f t="shared" ref="AE119:AE120" si="69">AF119</f>
        <v>0</v>
      </c>
      <c r="AF119" s="493">
        <v>0</v>
      </c>
      <c r="AG119" s="492"/>
      <c r="AH119" s="492"/>
      <c r="AI119" s="511"/>
      <c r="AJ119" s="513"/>
    </row>
    <row r="120" spans="1:38" s="514" customFormat="1" ht="40.5">
      <c r="A120" s="519" t="s">
        <v>287</v>
      </c>
      <c r="B120" s="520" t="s">
        <v>318</v>
      </c>
      <c r="C120" s="595"/>
      <c r="D120" s="522"/>
      <c r="E120" s="596"/>
      <c r="F120" s="596"/>
      <c r="G120" s="522"/>
      <c r="H120" s="526"/>
      <c r="I120" s="526"/>
      <c r="J120" s="510"/>
      <c r="K120" s="511"/>
      <c r="L120" s="511"/>
      <c r="M120" s="597"/>
      <c r="N120" s="597"/>
      <c r="O120" s="511"/>
      <c r="P120" s="511"/>
      <c r="Q120" s="511"/>
      <c r="R120" s="511"/>
      <c r="S120" s="511"/>
      <c r="T120" s="511"/>
      <c r="U120" s="597"/>
      <c r="V120" s="597"/>
      <c r="W120" s="511"/>
      <c r="X120" s="511"/>
      <c r="Y120" s="493"/>
      <c r="Z120" s="493"/>
      <c r="AA120" s="493"/>
      <c r="AB120" s="493"/>
      <c r="AC120" s="526"/>
      <c r="AD120" s="492"/>
      <c r="AE120" s="493">
        <f t="shared" si="69"/>
        <v>0</v>
      </c>
      <c r="AF120" s="493">
        <v>0</v>
      </c>
      <c r="AG120" s="492"/>
      <c r="AH120" s="492"/>
      <c r="AI120" s="511"/>
      <c r="AJ120" s="513"/>
    </row>
    <row r="121" spans="1:38" s="514" customFormat="1" ht="40.5">
      <c r="A121" s="519" t="s">
        <v>288</v>
      </c>
      <c r="B121" s="520" t="s">
        <v>319</v>
      </c>
      <c r="C121" s="595"/>
      <c r="D121" s="522"/>
      <c r="E121" s="596"/>
      <c r="F121" s="596"/>
      <c r="G121" s="522"/>
      <c r="H121" s="526">
        <f>SUM(H122:H123)</f>
        <v>23951</v>
      </c>
      <c r="I121" s="526">
        <f>SUM(I122:I123)</f>
        <v>23921</v>
      </c>
      <c r="J121" s="526">
        <f t="shared" ref="J121:AH121" si="70">SUM(J122:J124)</f>
        <v>0</v>
      </c>
      <c r="K121" s="526">
        <f t="shared" si="70"/>
        <v>0</v>
      </c>
      <c r="L121" s="526">
        <f t="shared" si="70"/>
        <v>0</v>
      </c>
      <c r="M121" s="526">
        <f t="shared" si="70"/>
        <v>700</v>
      </c>
      <c r="N121" s="526">
        <f t="shared" si="70"/>
        <v>700</v>
      </c>
      <c r="O121" s="526">
        <f t="shared" si="70"/>
        <v>0</v>
      </c>
      <c r="P121" s="526">
        <f t="shared" si="70"/>
        <v>0</v>
      </c>
      <c r="Q121" s="526">
        <f>SUM(Q122:Q124)</f>
        <v>612</v>
      </c>
      <c r="R121" s="526">
        <f>SUM(R122:R124)</f>
        <v>612</v>
      </c>
      <c r="S121" s="526">
        <f t="shared" si="70"/>
        <v>0</v>
      </c>
      <c r="T121" s="526">
        <f t="shared" si="70"/>
        <v>0</v>
      </c>
      <c r="U121" s="526">
        <f t="shared" si="70"/>
        <v>36151</v>
      </c>
      <c r="V121" s="526">
        <f t="shared" si="70"/>
        <v>36056</v>
      </c>
      <c r="W121" s="526">
        <f t="shared" si="70"/>
        <v>0</v>
      </c>
      <c r="X121" s="526">
        <f t="shared" si="70"/>
        <v>0</v>
      </c>
      <c r="Y121" s="526">
        <f t="shared" si="70"/>
        <v>0</v>
      </c>
      <c r="Z121" s="526">
        <f t="shared" si="70"/>
        <v>0</v>
      </c>
      <c r="AA121" s="526">
        <f t="shared" si="70"/>
        <v>0</v>
      </c>
      <c r="AB121" s="526">
        <f t="shared" si="70"/>
        <v>0</v>
      </c>
      <c r="AC121" s="526">
        <f t="shared" si="70"/>
        <v>0</v>
      </c>
      <c r="AD121" s="526">
        <f t="shared" si="70"/>
        <v>0</v>
      </c>
      <c r="AE121" s="525">
        <f t="shared" si="70"/>
        <v>18800</v>
      </c>
      <c r="AF121" s="525">
        <f t="shared" si="70"/>
        <v>18800</v>
      </c>
      <c r="AG121" s="526">
        <f t="shared" si="70"/>
        <v>0</v>
      </c>
      <c r="AH121" s="526">
        <f t="shared" si="70"/>
        <v>0</v>
      </c>
      <c r="AI121" s="511"/>
      <c r="AJ121" s="513"/>
    </row>
    <row r="122" spans="1:38" s="514" customFormat="1" ht="81">
      <c r="A122" s="567">
        <v>1</v>
      </c>
      <c r="B122" s="598" t="s">
        <v>680</v>
      </c>
      <c r="C122" s="598"/>
      <c r="D122" s="495"/>
      <c r="E122" s="599" t="s">
        <v>681</v>
      </c>
      <c r="F122" s="599" t="s">
        <v>673</v>
      </c>
      <c r="G122" s="531" t="s">
        <v>703</v>
      </c>
      <c r="H122" s="493">
        <v>18000</v>
      </c>
      <c r="I122" s="493">
        <v>18000</v>
      </c>
      <c r="J122" s="510"/>
      <c r="K122" s="511"/>
      <c r="L122" s="511"/>
      <c r="M122" s="533">
        <v>0</v>
      </c>
      <c r="N122" s="533">
        <v>0</v>
      </c>
      <c r="O122" s="511"/>
      <c r="P122" s="511"/>
      <c r="Q122" s="493">
        <f>R122</f>
        <v>612</v>
      </c>
      <c r="R122" s="493">
        <v>612</v>
      </c>
      <c r="S122" s="511"/>
      <c r="T122" s="511"/>
      <c r="U122" s="533">
        <f>V122</f>
        <v>16200</v>
      </c>
      <c r="V122" s="533">
        <f>18000*0.9</f>
        <v>16200</v>
      </c>
      <c r="W122" s="511"/>
      <c r="X122" s="511"/>
      <c r="Y122" s="511"/>
      <c r="Z122" s="493"/>
      <c r="AA122" s="493"/>
      <c r="AB122" s="493"/>
      <c r="AC122" s="492"/>
      <c r="AD122" s="492"/>
      <c r="AE122" s="493">
        <f>AF122</f>
        <v>8200</v>
      </c>
      <c r="AF122" s="493">
        <v>8200</v>
      </c>
      <c r="AG122" s="492"/>
      <c r="AH122" s="492"/>
      <c r="AI122" s="511"/>
      <c r="AJ122" s="513"/>
      <c r="AL122" s="514">
        <f>(S122+AE122)/U122*100</f>
        <v>50.617283950617285</v>
      </c>
    </row>
    <row r="123" spans="1:38" s="514" customFormat="1" ht="81">
      <c r="A123" s="567">
        <v>2</v>
      </c>
      <c r="B123" s="568" t="s">
        <v>468</v>
      </c>
      <c r="C123" s="568"/>
      <c r="D123" s="510" t="s">
        <v>684</v>
      </c>
      <c r="E123" s="599" t="s">
        <v>685</v>
      </c>
      <c r="F123" s="599" t="s">
        <v>673</v>
      </c>
      <c r="G123" s="538" t="s">
        <v>931</v>
      </c>
      <c r="H123" s="541">
        <v>5951</v>
      </c>
      <c r="I123" s="541">
        <v>5921</v>
      </c>
      <c r="J123" s="510"/>
      <c r="K123" s="511"/>
      <c r="L123" s="511"/>
      <c r="M123" s="533">
        <f t="shared" ref="M123:M129" si="71">N123</f>
        <v>200</v>
      </c>
      <c r="N123" s="533">
        <v>200</v>
      </c>
      <c r="O123" s="511"/>
      <c r="P123" s="511"/>
      <c r="Q123" s="511"/>
      <c r="R123" s="511"/>
      <c r="S123" s="511"/>
      <c r="T123" s="511"/>
      <c r="U123" s="541">
        <v>5951</v>
      </c>
      <c r="V123" s="541">
        <v>5921</v>
      </c>
      <c r="W123" s="511"/>
      <c r="X123" s="511"/>
      <c r="Y123" s="486"/>
      <c r="Z123" s="486"/>
      <c r="AA123" s="486"/>
      <c r="AB123" s="486"/>
      <c r="AC123" s="492"/>
      <c r="AD123" s="492"/>
      <c r="AE123" s="493">
        <f t="shared" ref="AE123:AE124" si="72">AF123</f>
        <v>3500</v>
      </c>
      <c r="AF123" s="493">
        <v>3500</v>
      </c>
      <c r="AG123" s="492"/>
      <c r="AH123" s="492"/>
      <c r="AI123" s="511"/>
      <c r="AJ123" s="513"/>
      <c r="AL123" s="514">
        <f>(S123+AF123)/I123*100</f>
        <v>59.11163654788043</v>
      </c>
    </row>
    <row r="124" spans="1:38" s="514" customFormat="1" ht="81">
      <c r="A124" s="567">
        <v>3</v>
      </c>
      <c r="B124" s="600" t="s">
        <v>469</v>
      </c>
      <c r="C124" s="600"/>
      <c r="D124" s="510" t="s">
        <v>686</v>
      </c>
      <c r="E124" s="599" t="s">
        <v>687</v>
      </c>
      <c r="F124" s="599" t="s">
        <v>673</v>
      </c>
      <c r="G124" s="538" t="s">
        <v>932</v>
      </c>
      <c r="H124" s="541">
        <v>14000</v>
      </c>
      <c r="I124" s="541">
        <v>13935</v>
      </c>
      <c r="J124" s="510"/>
      <c r="K124" s="511"/>
      <c r="L124" s="511"/>
      <c r="M124" s="533">
        <f t="shared" si="71"/>
        <v>500</v>
      </c>
      <c r="N124" s="533">
        <v>500</v>
      </c>
      <c r="O124" s="511"/>
      <c r="P124" s="511"/>
      <c r="Q124" s="541"/>
      <c r="R124" s="541"/>
      <c r="S124" s="511"/>
      <c r="T124" s="511"/>
      <c r="U124" s="533">
        <v>14000</v>
      </c>
      <c r="V124" s="541">
        <v>13935</v>
      </c>
      <c r="W124" s="486"/>
      <c r="X124" s="486"/>
      <c r="Y124" s="486"/>
      <c r="Z124" s="486"/>
      <c r="AA124" s="486"/>
      <c r="AB124" s="486"/>
      <c r="AC124" s="486"/>
      <c r="AD124" s="486"/>
      <c r="AE124" s="493">
        <f t="shared" si="72"/>
        <v>7100</v>
      </c>
      <c r="AF124" s="493">
        <v>7100</v>
      </c>
      <c r="AG124" s="486"/>
      <c r="AH124" s="486"/>
      <c r="AI124" s="511"/>
      <c r="AJ124" s="513"/>
      <c r="AL124" s="514">
        <f>(S124+AF124)/I124*100</f>
        <v>50.950843200574091</v>
      </c>
    </row>
    <row r="125" spans="1:38" s="514" customFormat="1" ht="20.25">
      <c r="A125" s="519" t="s">
        <v>334</v>
      </c>
      <c r="B125" s="520" t="s">
        <v>701</v>
      </c>
      <c r="C125" s="600"/>
      <c r="D125" s="510"/>
      <c r="E125" s="599"/>
      <c r="F125" s="599"/>
      <c r="G125" s="495"/>
      <c r="H125" s="526">
        <f>SUM(H126:H129)</f>
        <v>0</v>
      </c>
      <c r="I125" s="526">
        <f t="shared" ref="I125:AF125" si="73">SUM(I126:I129)</f>
        <v>0</v>
      </c>
      <c r="J125" s="526">
        <f t="shared" si="73"/>
        <v>0</v>
      </c>
      <c r="K125" s="526">
        <f t="shared" si="73"/>
        <v>0</v>
      </c>
      <c r="L125" s="526">
        <f t="shared" si="73"/>
        <v>0</v>
      </c>
      <c r="M125" s="526">
        <f t="shared" si="73"/>
        <v>549</v>
      </c>
      <c r="N125" s="526">
        <f t="shared" si="73"/>
        <v>549</v>
      </c>
      <c r="O125" s="526">
        <f t="shared" si="73"/>
        <v>0</v>
      </c>
      <c r="P125" s="526">
        <f t="shared" si="73"/>
        <v>0</v>
      </c>
      <c r="Q125" s="526">
        <f t="shared" si="73"/>
        <v>0</v>
      </c>
      <c r="R125" s="526">
        <f t="shared" si="73"/>
        <v>0</v>
      </c>
      <c r="S125" s="526">
        <f t="shared" si="73"/>
        <v>0</v>
      </c>
      <c r="T125" s="526">
        <f t="shared" si="73"/>
        <v>0</v>
      </c>
      <c r="U125" s="526">
        <f t="shared" si="73"/>
        <v>34245</v>
      </c>
      <c r="V125" s="526">
        <f t="shared" si="73"/>
        <v>29245</v>
      </c>
      <c r="W125" s="526">
        <f t="shared" si="73"/>
        <v>0</v>
      </c>
      <c r="X125" s="526">
        <f t="shared" si="73"/>
        <v>0</v>
      </c>
      <c r="Y125" s="526">
        <f t="shared" si="73"/>
        <v>0</v>
      </c>
      <c r="Z125" s="526">
        <f t="shared" si="73"/>
        <v>0</v>
      </c>
      <c r="AA125" s="526">
        <f t="shared" si="73"/>
        <v>0</v>
      </c>
      <c r="AB125" s="526">
        <f t="shared" si="73"/>
        <v>0</v>
      </c>
      <c r="AC125" s="526">
        <f t="shared" si="73"/>
        <v>0</v>
      </c>
      <c r="AD125" s="526">
        <f t="shared" si="73"/>
        <v>0</v>
      </c>
      <c r="AE125" s="526">
        <f t="shared" si="73"/>
        <v>1320</v>
      </c>
      <c r="AF125" s="526">
        <f t="shared" si="73"/>
        <v>1320</v>
      </c>
      <c r="AG125" s="526">
        <f>SUM(AG126:AG129)</f>
        <v>0</v>
      </c>
      <c r="AH125" s="526">
        <f t="shared" ref="AH125" si="74">SUM(AH126:AH129)</f>
        <v>0</v>
      </c>
      <c r="AI125" s="511"/>
      <c r="AJ125" s="513"/>
    </row>
    <row r="126" spans="1:38" s="514" customFormat="1" ht="81">
      <c r="A126" s="567">
        <v>1</v>
      </c>
      <c r="B126" s="568" t="s">
        <v>466</v>
      </c>
      <c r="C126" s="568"/>
      <c r="D126" s="495"/>
      <c r="E126" s="599" t="s">
        <v>682</v>
      </c>
      <c r="F126" s="599" t="s">
        <v>550</v>
      </c>
      <c r="G126" s="599"/>
      <c r="H126" s="493"/>
      <c r="I126" s="493"/>
      <c r="J126" s="510"/>
      <c r="K126" s="511"/>
      <c r="L126" s="511"/>
      <c r="M126" s="533">
        <f t="shared" ref="M126:M127" si="75">N126</f>
        <v>200</v>
      </c>
      <c r="N126" s="533">
        <v>200</v>
      </c>
      <c r="O126" s="511"/>
      <c r="P126" s="511"/>
      <c r="Q126" s="511"/>
      <c r="R126" s="511"/>
      <c r="S126" s="511"/>
      <c r="T126" s="511"/>
      <c r="U126" s="533">
        <v>11000</v>
      </c>
      <c r="V126" s="533">
        <v>6000</v>
      </c>
      <c r="W126" s="511"/>
      <c r="X126" s="511"/>
      <c r="Y126" s="511"/>
      <c r="Z126" s="493"/>
      <c r="AA126" s="493"/>
      <c r="AB126" s="493"/>
      <c r="AC126" s="492"/>
      <c r="AD126" s="492"/>
      <c r="AE126" s="493">
        <f>AF126</f>
        <v>200</v>
      </c>
      <c r="AF126" s="493">
        <v>200</v>
      </c>
      <c r="AG126" s="492"/>
      <c r="AH126" s="492"/>
      <c r="AI126" s="511"/>
      <c r="AJ126" s="513"/>
    </row>
    <row r="127" spans="1:38" s="514" customFormat="1" ht="81">
      <c r="A127" s="567">
        <v>2</v>
      </c>
      <c r="B127" s="568" t="s">
        <v>467</v>
      </c>
      <c r="C127" s="568"/>
      <c r="D127" s="495"/>
      <c r="E127" s="599" t="s">
        <v>683</v>
      </c>
      <c r="F127" s="599" t="s">
        <v>550</v>
      </c>
      <c r="G127" s="495"/>
      <c r="H127" s="493"/>
      <c r="I127" s="493"/>
      <c r="J127" s="510"/>
      <c r="K127" s="511"/>
      <c r="L127" s="511"/>
      <c r="M127" s="533">
        <f t="shared" si="75"/>
        <v>349</v>
      </c>
      <c r="N127" s="533">
        <v>349</v>
      </c>
      <c r="O127" s="511"/>
      <c r="P127" s="511"/>
      <c r="Q127" s="511"/>
      <c r="R127" s="511"/>
      <c r="S127" s="511"/>
      <c r="T127" s="511"/>
      <c r="U127" s="533">
        <f t="shared" ref="U127:U128" si="76">V127</f>
        <v>8000</v>
      </c>
      <c r="V127" s="533">
        <v>8000</v>
      </c>
      <c r="W127" s="511"/>
      <c r="X127" s="511"/>
      <c r="Y127" s="486"/>
      <c r="Z127" s="486"/>
      <c r="AA127" s="486"/>
      <c r="AB127" s="486"/>
      <c r="AC127" s="486"/>
      <c r="AD127" s="486"/>
      <c r="AE127" s="493">
        <f t="shared" ref="AE127:AE129" si="77">AF127</f>
        <v>220</v>
      </c>
      <c r="AF127" s="493">
        <v>220</v>
      </c>
      <c r="AG127" s="486"/>
      <c r="AH127" s="486"/>
      <c r="AI127" s="492"/>
      <c r="AJ127" s="513"/>
    </row>
    <row r="128" spans="1:38" s="514" customFormat="1" ht="81">
      <c r="A128" s="567">
        <v>3</v>
      </c>
      <c r="B128" s="481" t="s">
        <v>688</v>
      </c>
      <c r="C128" s="481"/>
      <c r="D128" s="510" t="s">
        <v>689</v>
      </c>
      <c r="E128" s="599" t="s">
        <v>709</v>
      </c>
      <c r="F128" s="599" t="s">
        <v>550</v>
      </c>
      <c r="G128" s="495"/>
      <c r="H128" s="493"/>
      <c r="I128" s="493"/>
      <c r="J128" s="510"/>
      <c r="K128" s="511"/>
      <c r="L128" s="511"/>
      <c r="M128" s="532"/>
      <c r="N128" s="532"/>
      <c r="O128" s="511"/>
      <c r="P128" s="511"/>
      <c r="Q128" s="511"/>
      <c r="R128" s="511"/>
      <c r="S128" s="511"/>
      <c r="T128" s="511"/>
      <c r="U128" s="533">
        <f t="shared" si="76"/>
        <v>5000</v>
      </c>
      <c r="V128" s="533">
        <v>5000</v>
      </c>
      <c r="W128" s="526"/>
      <c r="X128" s="526"/>
      <c r="Y128" s="526"/>
      <c r="Z128" s="526"/>
      <c r="AA128" s="526"/>
      <c r="AB128" s="526"/>
      <c r="AC128" s="526"/>
      <c r="AD128" s="526"/>
      <c r="AE128" s="493">
        <f t="shared" si="77"/>
        <v>300</v>
      </c>
      <c r="AF128" s="493">
        <v>300</v>
      </c>
      <c r="AG128" s="526"/>
      <c r="AH128" s="526"/>
      <c r="AI128" s="511"/>
      <c r="AJ128" s="513"/>
      <c r="AL128" s="514">
        <f>AF128/V128*100</f>
        <v>6</v>
      </c>
    </row>
    <row r="129" spans="1:40" s="514" customFormat="1" ht="81">
      <c r="A129" s="567">
        <v>4</v>
      </c>
      <c r="B129" s="601" t="s">
        <v>690</v>
      </c>
      <c r="C129" s="601"/>
      <c r="D129" s="510" t="s">
        <v>691</v>
      </c>
      <c r="E129" s="599" t="s">
        <v>708</v>
      </c>
      <c r="F129" s="599" t="s">
        <v>550</v>
      </c>
      <c r="G129" s="495"/>
      <c r="H129" s="532"/>
      <c r="I129" s="532"/>
      <c r="J129" s="510"/>
      <c r="K129" s="511"/>
      <c r="L129" s="511"/>
      <c r="M129" s="532">
        <f t="shared" si="71"/>
        <v>0</v>
      </c>
      <c r="N129" s="532">
        <v>0</v>
      </c>
      <c r="O129" s="511"/>
      <c r="P129" s="511"/>
      <c r="Q129" s="511"/>
      <c r="R129" s="511"/>
      <c r="S129" s="511"/>
      <c r="T129" s="511"/>
      <c r="U129" s="533">
        <f>V129</f>
        <v>10245</v>
      </c>
      <c r="V129" s="533">
        <v>10245</v>
      </c>
      <c r="W129" s="511"/>
      <c r="X129" s="511"/>
      <c r="Y129" s="493"/>
      <c r="Z129" s="493"/>
      <c r="AA129" s="493"/>
      <c r="AB129" s="493"/>
      <c r="AC129" s="492"/>
      <c r="AD129" s="492"/>
      <c r="AE129" s="493">
        <f t="shared" si="77"/>
        <v>600</v>
      </c>
      <c r="AF129" s="493">
        <v>600</v>
      </c>
      <c r="AG129" s="492"/>
      <c r="AH129" s="492"/>
      <c r="AI129" s="511"/>
      <c r="AJ129" s="513"/>
      <c r="AL129" s="514">
        <f>AF129/V129*100</f>
        <v>5.8565153733528552</v>
      </c>
    </row>
    <row r="130" spans="1:40" s="514" customFormat="1" ht="14.25" customHeight="1">
      <c r="A130" s="418"/>
      <c r="B130" s="602"/>
      <c r="C130" s="603"/>
      <c r="D130" s="510"/>
      <c r="E130" s="510"/>
      <c r="F130" s="510"/>
      <c r="G130" s="510"/>
      <c r="H130" s="493"/>
      <c r="I130" s="493"/>
      <c r="J130" s="510"/>
      <c r="K130" s="511"/>
      <c r="L130" s="511"/>
      <c r="M130" s="511"/>
      <c r="N130" s="511"/>
      <c r="O130" s="511"/>
      <c r="P130" s="511"/>
      <c r="Q130" s="511"/>
      <c r="R130" s="511"/>
      <c r="S130" s="511"/>
      <c r="T130" s="511"/>
      <c r="U130" s="493"/>
      <c r="V130" s="493"/>
      <c r="W130" s="511"/>
      <c r="X130" s="511"/>
      <c r="Y130" s="493"/>
      <c r="Z130" s="493"/>
      <c r="AA130" s="493"/>
      <c r="AB130" s="493"/>
      <c r="AC130" s="492"/>
      <c r="AD130" s="492"/>
      <c r="AE130" s="493"/>
      <c r="AF130" s="493"/>
      <c r="AG130" s="492"/>
      <c r="AH130" s="492"/>
      <c r="AI130" s="511"/>
      <c r="AJ130" s="513"/>
    </row>
    <row r="131" spans="1:40" s="516" customFormat="1" ht="20.25">
      <c r="A131" s="494" t="s">
        <v>48</v>
      </c>
      <c r="B131" s="604" t="s">
        <v>323</v>
      </c>
      <c r="C131" s="605"/>
      <c r="D131" s="495"/>
      <c r="E131" s="495"/>
      <c r="F131" s="495"/>
      <c r="G131" s="495"/>
      <c r="H131" s="486"/>
      <c r="I131" s="486"/>
      <c r="J131" s="495"/>
      <c r="K131" s="606"/>
      <c r="L131" s="606"/>
      <c r="M131" s="606"/>
      <c r="N131" s="606"/>
      <c r="O131" s="606"/>
      <c r="P131" s="606"/>
      <c r="Q131" s="606"/>
      <c r="R131" s="606"/>
      <c r="S131" s="606"/>
      <c r="T131" s="606"/>
      <c r="U131" s="556">
        <f>U132+U144</f>
        <v>112379</v>
      </c>
      <c r="V131" s="556">
        <f t="shared" ref="V131:AH131" si="78">V132+V144</f>
        <v>107416</v>
      </c>
      <c r="W131" s="556">
        <f t="shared" si="78"/>
        <v>0</v>
      </c>
      <c r="X131" s="556">
        <f t="shared" si="78"/>
        <v>0</v>
      </c>
      <c r="Y131" s="556">
        <f t="shared" si="78"/>
        <v>4222.8999999999996</v>
      </c>
      <c r="Z131" s="556">
        <f t="shared" si="78"/>
        <v>4222.8999999999996</v>
      </c>
      <c r="AA131" s="556">
        <f t="shared" si="78"/>
        <v>35366.1</v>
      </c>
      <c r="AB131" s="556">
        <f t="shared" si="78"/>
        <v>35271.1</v>
      </c>
      <c r="AC131" s="556">
        <f t="shared" si="78"/>
        <v>0</v>
      </c>
      <c r="AD131" s="556">
        <f t="shared" si="78"/>
        <v>0</v>
      </c>
      <c r="AE131" s="556">
        <f t="shared" si="78"/>
        <v>32100</v>
      </c>
      <c r="AF131" s="556">
        <f t="shared" si="78"/>
        <v>32100</v>
      </c>
      <c r="AG131" s="556">
        <f t="shared" si="78"/>
        <v>0</v>
      </c>
      <c r="AH131" s="556">
        <f t="shared" si="78"/>
        <v>0</v>
      </c>
      <c r="AI131" s="606"/>
      <c r="AJ131" s="607"/>
    </row>
    <row r="132" spans="1:40" s="585" customFormat="1" ht="20.25">
      <c r="A132" s="608"/>
      <c r="B132" s="609" t="s">
        <v>423</v>
      </c>
      <c r="C132" s="610"/>
      <c r="D132" s="522"/>
      <c r="E132" s="522"/>
      <c r="F132" s="522"/>
      <c r="G132" s="522"/>
      <c r="H132" s="526"/>
      <c r="I132" s="526"/>
      <c r="J132" s="522"/>
      <c r="K132" s="584"/>
      <c r="L132" s="584"/>
      <c r="M132" s="584"/>
      <c r="N132" s="584"/>
      <c r="O132" s="584"/>
      <c r="P132" s="584"/>
      <c r="Q132" s="584"/>
      <c r="R132" s="584"/>
      <c r="S132" s="584"/>
      <c r="T132" s="584"/>
      <c r="U132" s="611">
        <f>U133</f>
        <v>54789</v>
      </c>
      <c r="V132" s="611">
        <f t="shared" ref="V132:AF132" si="79">V133</f>
        <v>54554</v>
      </c>
      <c r="W132" s="611">
        <f t="shared" si="79"/>
        <v>0</v>
      </c>
      <c r="X132" s="611">
        <f t="shared" si="79"/>
        <v>0</v>
      </c>
      <c r="Y132" s="611">
        <f t="shared" si="79"/>
        <v>4222.8999999999996</v>
      </c>
      <c r="Z132" s="611">
        <f t="shared" si="79"/>
        <v>4222.8999999999996</v>
      </c>
      <c r="AA132" s="611">
        <f t="shared" si="79"/>
        <v>16366.1</v>
      </c>
      <c r="AB132" s="611">
        <f t="shared" si="79"/>
        <v>16271.1</v>
      </c>
      <c r="AC132" s="611">
        <f t="shared" si="79"/>
        <v>0</v>
      </c>
      <c r="AD132" s="611">
        <f t="shared" si="79"/>
        <v>0</v>
      </c>
      <c r="AE132" s="611">
        <f t="shared" si="79"/>
        <v>15646</v>
      </c>
      <c r="AF132" s="611">
        <f t="shared" si="79"/>
        <v>15646</v>
      </c>
      <c r="AG132" s="612"/>
      <c r="AH132" s="612"/>
      <c r="AI132" s="584"/>
      <c r="AJ132" s="613"/>
    </row>
    <row r="133" spans="1:40" s="619" customFormat="1" ht="20.25">
      <c r="A133" s="608" t="s">
        <v>46</v>
      </c>
      <c r="B133" s="610" t="s">
        <v>615</v>
      </c>
      <c r="C133" s="614"/>
      <c r="D133" s="615"/>
      <c r="E133" s="615"/>
      <c r="F133" s="615"/>
      <c r="G133" s="615"/>
      <c r="H133" s="616">
        <f>SUM(H135:H139)</f>
        <v>20589</v>
      </c>
      <c r="I133" s="616">
        <f t="shared" ref="I133:Z133" si="80">SUM(I135:I139)</f>
        <v>20494</v>
      </c>
      <c r="J133" s="616">
        <f t="shared" si="80"/>
        <v>0</v>
      </c>
      <c r="K133" s="616">
        <f t="shared" si="80"/>
        <v>0</v>
      </c>
      <c r="L133" s="616">
        <f t="shared" si="80"/>
        <v>0</v>
      </c>
      <c r="M133" s="616">
        <f t="shared" si="80"/>
        <v>4223</v>
      </c>
      <c r="N133" s="616">
        <f t="shared" si="80"/>
        <v>4223</v>
      </c>
      <c r="O133" s="616">
        <f t="shared" si="80"/>
        <v>0</v>
      </c>
      <c r="P133" s="616">
        <f t="shared" si="80"/>
        <v>0</v>
      </c>
      <c r="Q133" s="616">
        <f t="shared" si="80"/>
        <v>0</v>
      </c>
      <c r="R133" s="616">
        <f t="shared" si="80"/>
        <v>0</v>
      </c>
      <c r="S133" s="616">
        <f t="shared" si="80"/>
        <v>4223</v>
      </c>
      <c r="T133" s="616">
        <f t="shared" si="80"/>
        <v>4223</v>
      </c>
      <c r="U133" s="616">
        <f>SUM(U135:U143)</f>
        <v>54789</v>
      </c>
      <c r="V133" s="616">
        <f>SUM(V135:V143)</f>
        <v>54554</v>
      </c>
      <c r="W133" s="616">
        <f t="shared" si="80"/>
        <v>0</v>
      </c>
      <c r="X133" s="616">
        <f t="shared" si="80"/>
        <v>0</v>
      </c>
      <c r="Y133" s="617">
        <f t="shared" si="80"/>
        <v>4222.8999999999996</v>
      </c>
      <c r="Z133" s="617">
        <f t="shared" si="80"/>
        <v>4222.8999999999996</v>
      </c>
      <c r="AA133" s="616">
        <f>SUM(AA135:AA139)</f>
        <v>16366.1</v>
      </c>
      <c r="AB133" s="616">
        <f>SUM(AB135:AB139)</f>
        <v>16271.1</v>
      </c>
      <c r="AC133" s="616"/>
      <c r="AD133" s="616"/>
      <c r="AE133" s="616">
        <f t="shared" ref="AE133:AF133" si="81">SUM(AE135:AE143)</f>
        <v>15646</v>
      </c>
      <c r="AF133" s="616">
        <f t="shared" si="81"/>
        <v>15646</v>
      </c>
      <c r="AG133" s="616"/>
      <c r="AH133" s="616"/>
      <c r="AI133" s="616"/>
      <c r="AJ133" s="616"/>
      <c r="AK133" s="616"/>
      <c r="AL133" s="616"/>
      <c r="AM133" s="618"/>
      <c r="AN133" s="618"/>
    </row>
    <row r="134" spans="1:40" s="624" customFormat="1" ht="20.25">
      <c r="A134" s="608"/>
      <c r="B134" s="610" t="s">
        <v>45</v>
      </c>
      <c r="C134" s="620"/>
      <c r="D134" s="621"/>
      <c r="E134" s="621"/>
      <c r="F134" s="621"/>
      <c r="G134" s="621"/>
      <c r="H134" s="622"/>
      <c r="I134" s="622"/>
      <c r="J134" s="621"/>
      <c r="K134" s="622"/>
      <c r="L134" s="622"/>
      <c r="M134" s="622"/>
      <c r="N134" s="622"/>
      <c r="O134" s="622"/>
      <c r="P134" s="622"/>
      <c r="Q134" s="622"/>
      <c r="R134" s="622"/>
      <c r="S134" s="622"/>
      <c r="T134" s="622"/>
      <c r="U134" s="622"/>
      <c r="V134" s="622"/>
      <c r="W134" s="622"/>
      <c r="X134" s="622"/>
      <c r="Y134" s="622"/>
      <c r="Z134" s="622"/>
      <c r="AA134" s="622"/>
      <c r="AB134" s="622"/>
      <c r="AC134" s="622"/>
      <c r="AD134" s="622"/>
      <c r="AE134" s="622"/>
      <c r="AF134" s="622"/>
      <c r="AG134" s="622"/>
      <c r="AH134" s="622"/>
      <c r="AI134" s="622"/>
      <c r="AJ134" s="622"/>
      <c r="AK134" s="622"/>
      <c r="AL134" s="622"/>
      <c r="AM134" s="623"/>
      <c r="AN134" s="623"/>
    </row>
    <row r="135" spans="1:40" s="624" customFormat="1" ht="81">
      <c r="A135" s="491" t="s">
        <v>37</v>
      </c>
      <c r="B135" s="625" t="s">
        <v>424</v>
      </c>
      <c r="C135" s="626"/>
      <c r="D135" s="627" t="s">
        <v>594</v>
      </c>
      <c r="E135" s="627" t="s">
        <v>595</v>
      </c>
      <c r="F135" s="628" t="s">
        <v>596</v>
      </c>
      <c r="G135" s="510" t="s">
        <v>496</v>
      </c>
      <c r="H135" s="629">
        <v>4300</v>
      </c>
      <c r="I135" s="629">
        <v>4280</v>
      </c>
      <c r="J135" s="621"/>
      <c r="K135" s="622"/>
      <c r="L135" s="622"/>
      <c r="M135" s="630">
        <v>950</v>
      </c>
      <c r="N135" s="630">
        <v>950</v>
      </c>
      <c r="O135" s="622"/>
      <c r="P135" s="622"/>
      <c r="Q135" s="622"/>
      <c r="R135" s="622"/>
      <c r="S135" s="631">
        <v>950</v>
      </c>
      <c r="T135" s="632">
        <v>950</v>
      </c>
      <c r="U135" s="629">
        <v>4300</v>
      </c>
      <c r="V135" s="629">
        <v>4280</v>
      </c>
      <c r="W135" s="622"/>
      <c r="X135" s="622"/>
      <c r="Y135" s="633">
        <v>950</v>
      </c>
      <c r="Z135" s="633">
        <v>950</v>
      </c>
      <c r="AA135" s="634">
        <f>U135-Y135</f>
        <v>3350</v>
      </c>
      <c r="AB135" s="634">
        <f>V135-Z135</f>
        <v>3330</v>
      </c>
      <c r="AC135" s="622"/>
      <c r="AD135" s="622"/>
      <c r="AE135" s="635">
        <v>3350</v>
      </c>
      <c r="AF135" s="635">
        <v>3350</v>
      </c>
      <c r="AG135" s="622"/>
      <c r="AH135" s="622"/>
      <c r="AI135" s="622"/>
      <c r="AJ135" s="622"/>
      <c r="AK135" s="622"/>
      <c r="AL135" s="622"/>
      <c r="AM135" s="623"/>
      <c r="AN135" s="623"/>
    </row>
    <row r="136" spans="1:40" s="624" customFormat="1" ht="81">
      <c r="A136" s="491" t="s">
        <v>39</v>
      </c>
      <c r="B136" s="620" t="s">
        <v>425</v>
      </c>
      <c r="C136" s="614"/>
      <c r="D136" s="627" t="s">
        <v>597</v>
      </c>
      <c r="E136" s="627" t="s">
        <v>598</v>
      </c>
      <c r="F136" s="628" t="s">
        <v>599</v>
      </c>
      <c r="G136" s="510" t="s">
        <v>497</v>
      </c>
      <c r="H136" s="629">
        <v>8204</v>
      </c>
      <c r="I136" s="629">
        <v>8174</v>
      </c>
      <c r="J136" s="621"/>
      <c r="K136" s="622"/>
      <c r="L136" s="622"/>
      <c r="M136" s="630">
        <v>1500</v>
      </c>
      <c r="N136" s="630">
        <v>1500</v>
      </c>
      <c r="O136" s="622"/>
      <c r="P136" s="622"/>
      <c r="Q136" s="622"/>
      <c r="R136" s="622"/>
      <c r="S136" s="631">
        <v>1500</v>
      </c>
      <c r="T136" s="632">
        <v>1500</v>
      </c>
      <c r="U136" s="629">
        <v>8204</v>
      </c>
      <c r="V136" s="629">
        <v>8174</v>
      </c>
      <c r="W136" s="622"/>
      <c r="X136" s="622"/>
      <c r="Y136" s="633">
        <v>1500</v>
      </c>
      <c r="Z136" s="633">
        <v>1500</v>
      </c>
      <c r="AA136" s="634">
        <f t="shared" ref="AA136:AB139" si="82">U136-Y136</f>
        <v>6704</v>
      </c>
      <c r="AB136" s="634">
        <f t="shared" si="82"/>
        <v>6674</v>
      </c>
      <c r="AC136" s="622"/>
      <c r="AD136" s="622"/>
      <c r="AE136" s="635">
        <v>3200</v>
      </c>
      <c r="AF136" s="635">
        <v>3200</v>
      </c>
      <c r="AG136" s="622"/>
      <c r="AH136" s="622"/>
      <c r="AI136" s="622"/>
      <c r="AJ136" s="622"/>
      <c r="AK136" s="622"/>
      <c r="AL136" s="622"/>
      <c r="AM136" s="623"/>
      <c r="AN136" s="623"/>
    </row>
    <row r="137" spans="1:40" s="624" customFormat="1" ht="81">
      <c r="A137" s="491" t="s">
        <v>77</v>
      </c>
      <c r="B137" s="625" t="s">
        <v>426</v>
      </c>
      <c r="C137" s="620"/>
      <c r="D137" s="627" t="s">
        <v>600</v>
      </c>
      <c r="E137" s="636" t="s">
        <v>601</v>
      </c>
      <c r="F137" s="628" t="s">
        <v>596</v>
      </c>
      <c r="G137" s="510" t="s">
        <v>498</v>
      </c>
      <c r="H137" s="629">
        <v>2135</v>
      </c>
      <c r="I137" s="629">
        <v>2120</v>
      </c>
      <c r="J137" s="621"/>
      <c r="K137" s="622"/>
      <c r="L137" s="622"/>
      <c r="M137" s="630">
        <v>480</v>
      </c>
      <c r="N137" s="630">
        <v>480</v>
      </c>
      <c r="O137" s="622"/>
      <c r="P137" s="622"/>
      <c r="Q137" s="622"/>
      <c r="R137" s="622"/>
      <c r="S137" s="631">
        <v>480</v>
      </c>
      <c r="T137" s="632">
        <v>480</v>
      </c>
      <c r="U137" s="629">
        <v>2135</v>
      </c>
      <c r="V137" s="629">
        <v>2120</v>
      </c>
      <c r="W137" s="622"/>
      <c r="X137" s="622"/>
      <c r="Y137" s="633">
        <v>480</v>
      </c>
      <c r="Z137" s="633">
        <v>480</v>
      </c>
      <c r="AA137" s="634">
        <f t="shared" si="82"/>
        <v>1655</v>
      </c>
      <c r="AB137" s="634">
        <f t="shared" si="82"/>
        <v>1640</v>
      </c>
      <c r="AC137" s="622"/>
      <c r="AD137" s="622"/>
      <c r="AE137" s="635">
        <v>1655</v>
      </c>
      <c r="AF137" s="635">
        <v>1655</v>
      </c>
      <c r="AG137" s="622"/>
      <c r="AH137" s="622"/>
      <c r="AI137" s="622"/>
      <c r="AJ137" s="622"/>
      <c r="AK137" s="622"/>
      <c r="AL137" s="622"/>
      <c r="AM137" s="623"/>
      <c r="AN137" s="623"/>
    </row>
    <row r="138" spans="1:40" s="624" customFormat="1" ht="81">
      <c r="A138" s="491" t="s">
        <v>79</v>
      </c>
      <c r="B138" s="620" t="s">
        <v>427</v>
      </c>
      <c r="C138" s="626"/>
      <c r="D138" s="627" t="s">
        <v>602</v>
      </c>
      <c r="E138" s="627" t="s">
        <v>603</v>
      </c>
      <c r="F138" s="628" t="s">
        <v>596</v>
      </c>
      <c r="G138" s="510" t="s">
        <v>499</v>
      </c>
      <c r="H138" s="629">
        <v>4300</v>
      </c>
      <c r="I138" s="629">
        <v>4280</v>
      </c>
      <c r="J138" s="621"/>
      <c r="K138" s="622"/>
      <c r="L138" s="622"/>
      <c r="M138" s="630">
        <v>950</v>
      </c>
      <c r="N138" s="630">
        <v>950</v>
      </c>
      <c r="O138" s="622"/>
      <c r="P138" s="622"/>
      <c r="Q138" s="622"/>
      <c r="R138" s="622"/>
      <c r="S138" s="631">
        <v>950</v>
      </c>
      <c r="T138" s="632">
        <v>950</v>
      </c>
      <c r="U138" s="629">
        <v>4300</v>
      </c>
      <c r="V138" s="629">
        <v>4280</v>
      </c>
      <c r="W138" s="622"/>
      <c r="X138" s="622"/>
      <c r="Y138" s="633">
        <v>950</v>
      </c>
      <c r="Z138" s="633">
        <v>950</v>
      </c>
      <c r="AA138" s="634">
        <f t="shared" si="82"/>
        <v>3350</v>
      </c>
      <c r="AB138" s="634">
        <f t="shared" si="82"/>
        <v>3330</v>
      </c>
      <c r="AC138" s="622"/>
      <c r="AD138" s="622"/>
      <c r="AE138" s="635">
        <v>3350</v>
      </c>
      <c r="AF138" s="635">
        <v>3350</v>
      </c>
      <c r="AG138" s="622"/>
      <c r="AH138" s="622"/>
      <c r="AI138" s="622"/>
      <c r="AJ138" s="622"/>
      <c r="AK138" s="622"/>
      <c r="AL138" s="622"/>
      <c r="AM138" s="623"/>
      <c r="AN138" s="623"/>
    </row>
    <row r="139" spans="1:40" s="624" customFormat="1" ht="81">
      <c r="A139" s="491" t="s">
        <v>133</v>
      </c>
      <c r="B139" s="625" t="s">
        <v>428</v>
      </c>
      <c r="C139" s="637"/>
      <c r="D139" s="627" t="s">
        <v>604</v>
      </c>
      <c r="E139" s="636" t="s">
        <v>605</v>
      </c>
      <c r="F139" s="628" t="s">
        <v>596</v>
      </c>
      <c r="G139" s="510" t="s">
        <v>500</v>
      </c>
      <c r="H139" s="629">
        <v>1650</v>
      </c>
      <c r="I139" s="629">
        <v>1640</v>
      </c>
      <c r="J139" s="621"/>
      <c r="K139" s="622"/>
      <c r="L139" s="622"/>
      <c r="M139" s="630">
        <v>343</v>
      </c>
      <c r="N139" s="630">
        <v>343</v>
      </c>
      <c r="O139" s="622"/>
      <c r="P139" s="622"/>
      <c r="Q139" s="622"/>
      <c r="R139" s="622"/>
      <c r="S139" s="631">
        <v>343</v>
      </c>
      <c r="T139" s="632">
        <v>343</v>
      </c>
      <c r="U139" s="629">
        <v>1650</v>
      </c>
      <c r="V139" s="629">
        <v>1640</v>
      </c>
      <c r="W139" s="622"/>
      <c r="X139" s="622"/>
      <c r="Y139" s="633">
        <v>342.9</v>
      </c>
      <c r="Z139" s="633">
        <v>342.9</v>
      </c>
      <c r="AA139" s="634">
        <f t="shared" si="82"/>
        <v>1307.0999999999999</v>
      </c>
      <c r="AB139" s="634">
        <f t="shared" si="82"/>
        <v>1297.0999999999999</v>
      </c>
      <c r="AC139" s="622"/>
      <c r="AD139" s="622"/>
      <c r="AE139" s="635">
        <v>1307</v>
      </c>
      <c r="AF139" s="635">
        <v>1307</v>
      </c>
      <c r="AG139" s="622"/>
      <c r="AH139" s="622"/>
      <c r="AI139" s="622"/>
      <c r="AJ139" s="622"/>
      <c r="AK139" s="622"/>
      <c r="AL139" s="622"/>
      <c r="AM139" s="623"/>
      <c r="AN139" s="623"/>
    </row>
    <row r="140" spans="1:40" s="624" customFormat="1" ht="81">
      <c r="A140" s="491" t="s">
        <v>354</v>
      </c>
      <c r="B140" s="625" t="s">
        <v>501</v>
      </c>
      <c r="C140" s="637"/>
      <c r="D140" s="627" t="s">
        <v>594</v>
      </c>
      <c r="E140" s="636" t="s">
        <v>606</v>
      </c>
      <c r="F140" s="628" t="s">
        <v>596</v>
      </c>
      <c r="G140" s="638" t="s">
        <v>616</v>
      </c>
      <c r="H140" s="629">
        <v>13000</v>
      </c>
      <c r="I140" s="629">
        <v>12950</v>
      </c>
      <c r="J140" s="621"/>
      <c r="K140" s="622"/>
      <c r="L140" s="622"/>
      <c r="M140" s="622"/>
      <c r="N140" s="622"/>
      <c r="O140" s="622"/>
      <c r="P140" s="622"/>
      <c r="Q140" s="622"/>
      <c r="R140" s="622"/>
      <c r="S140" s="622"/>
      <c r="T140" s="622"/>
      <c r="U140" s="629">
        <v>13000</v>
      </c>
      <c r="V140" s="629">
        <v>12950</v>
      </c>
      <c r="W140" s="622"/>
      <c r="X140" s="622"/>
      <c r="Y140" s="633"/>
      <c r="Z140" s="633"/>
      <c r="AA140" s="634"/>
      <c r="AB140" s="634"/>
      <c r="AC140" s="622"/>
      <c r="AD140" s="622"/>
      <c r="AE140" s="635">
        <v>2184</v>
      </c>
      <c r="AF140" s="635">
        <v>2184</v>
      </c>
      <c r="AG140" s="622"/>
      <c r="AH140" s="622"/>
      <c r="AI140" s="622"/>
      <c r="AJ140" s="622"/>
      <c r="AK140" s="622"/>
      <c r="AL140" s="622"/>
      <c r="AM140" s="623"/>
      <c r="AN140" s="623"/>
    </row>
    <row r="141" spans="1:40" s="624" customFormat="1" ht="48" customHeight="1">
      <c r="A141" s="491"/>
      <c r="B141" s="639" t="s">
        <v>617</v>
      </c>
      <c r="C141" s="637"/>
      <c r="D141" s="627"/>
      <c r="E141" s="636"/>
      <c r="F141" s="628"/>
      <c r="G141" s="638"/>
      <c r="H141" s="629"/>
      <c r="I141" s="629"/>
      <c r="J141" s="621"/>
      <c r="K141" s="622"/>
      <c r="L141" s="622"/>
      <c r="M141" s="622"/>
      <c r="N141" s="622"/>
      <c r="O141" s="622"/>
      <c r="P141" s="622"/>
      <c r="Q141" s="622"/>
      <c r="R141" s="622"/>
      <c r="S141" s="622"/>
      <c r="T141" s="622"/>
      <c r="U141" s="629"/>
      <c r="V141" s="629"/>
      <c r="W141" s="622"/>
      <c r="X141" s="622"/>
      <c r="Y141" s="633"/>
      <c r="Z141" s="633"/>
      <c r="AA141" s="634"/>
      <c r="AB141" s="634"/>
      <c r="AC141" s="622"/>
      <c r="AD141" s="622"/>
      <c r="AE141" s="635"/>
      <c r="AF141" s="635"/>
      <c r="AG141" s="622"/>
      <c r="AH141" s="622"/>
      <c r="AI141" s="622"/>
      <c r="AJ141" s="622"/>
      <c r="AK141" s="622"/>
      <c r="AL141" s="622"/>
      <c r="AM141" s="623"/>
      <c r="AN141" s="623"/>
    </row>
    <row r="142" spans="1:40" s="624" customFormat="1" ht="40.5">
      <c r="A142" s="491" t="s">
        <v>37</v>
      </c>
      <c r="B142" s="625" t="s">
        <v>607</v>
      </c>
      <c r="C142" s="637"/>
      <c r="D142" s="627" t="s">
        <v>608</v>
      </c>
      <c r="E142" s="640"/>
      <c r="F142" s="640"/>
      <c r="G142" s="510"/>
      <c r="H142" s="641">
        <v>10200</v>
      </c>
      <c r="I142" s="641">
        <v>10160</v>
      </c>
      <c r="J142" s="621"/>
      <c r="K142" s="622"/>
      <c r="L142" s="622"/>
      <c r="M142" s="622"/>
      <c r="N142" s="622"/>
      <c r="O142" s="622"/>
      <c r="P142" s="622"/>
      <c r="Q142" s="622"/>
      <c r="R142" s="622"/>
      <c r="S142" s="622"/>
      <c r="T142" s="622"/>
      <c r="U142" s="641">
        <v>10200</v>
      </c>
      <c r="V142" s="641">
        <v>10160</v>
      </c>
      <c r="W142" s="622"/>
      <c r="X142" s="622"/>
      <c r="Y142" s="633"/>
      <c r="Z142" s="633"/>
      <c r="AA142" s="634"/>
      <c r="AB142" s="634"/>
      <c r="AC142" s="622"/>
      <c r="AD142" s="622"/>
      <c r="AE142" s="635">
        <v>400</v>
      </c>
      <c r="AF142" s="635">
        <v>400</v>
      </c>
      <c r="AG142" s="622"/>
      <c r="AH142" s="622"/>
      <c r="AI142" s="622"/>
      <c r="AJ142" s="622"/>
      <c r="AK142" s="622"/>
      <c r="AL142" s="622"/>
      <c r="AM142" s="623"/>
      <c r="AN142" s="623"/>
    </row>
    <row r="143" spans="1:40" s="624" customFormat="1" ht="60.75">
      <c r="A143" s="491" t="s">
        <v>39</v>
      </c>
      <c r="B143" s="642" t="s">
        <v>609</v>
      </c>
      <c r="C143" s="637"/>
      <c r="D143" s="640"/>
      <c r="E143" s="640"/>
      <c r="F143" s="640"/>
      <c r="G143" s="510"/>
      <c r="H143" s="641">
        <v>11000</v>
      </c>
      <c r="I143" s="641">
        <v>10950</v>
      </c>
      <c r="J143" s="621"/>
      <c r="K143" s="622"/>
      <c r="L143" s="622"/>
      <c r="M143" s="622"/>
      <c r="N143" s="622"/>
      <c r="O143" s="622"/>
      <c r="P143" s="622"/>
      <c r="Q143" s="622"/>
      <c r="R143" s="622"/>
      <c r="S143" s="622"/>
      <c r="T143" s="622"/>
      <c r="U143" s="641">
        <v>11000</v>
      </c>
      <c r="V143" s="641">
        <v>10950</v>
      </c>
      <c r="W143" s="622"/>
      <c r="X143" s="622"/>
      <c r="Y143" s="633"/>
      <c r="Z143" s="633"/>
      <c r="AA143" s="634"/>
      <c r="AB143" s="634"/>
      <c r="AC143" s="622"/>
      <c r="AD143" s="622"/>
      <c r="AE143" s="635">
        <v>200</v>
      </c>
      <c r="AF143" s="635">
        <v>200</v>
      </c>
      <c r="AG143" s="622"/>
      <c r="AH143" s="622"/>
      <c r="AI143" s="622"/>
      <c r="AJ143" s="622"/>
      <c r="AK143" s="622"/>
      <c r="AL143" s="622"/>
      <c r="AM143" s="623"/>
      <c r="AN143" s="623"/>
    </row>
    <row r="144" spans="1:40" s="648" customFormat="1" ht="20.25">
      <c r="A144" s="418"/>
      <c r="B144" s="643" t="s">
        <v>429</v>
      </c>
      <c r="C144" s="644"/>
      <c r="D144" s="640"/>
      <c r="E144" s="640"/>
      <c r="F144" s="640"/>
      <c r="G144" s="645"/>
      <c r="H144" s="492"/>
      <c r="I144" s="492"/>
      <c r="J144" s="621"/>
      <c r="K144" s="622"/>
      <c r="L144" s="622"/>
      <c r="M144" s="622"/>
      <c r="N144" s="622"/>
      <c r="O144" s="622"/>
      <c r="P144" s="622"/>
      <c r="Q144" s="622"/>
      <c r="R144" s="622"/>
      <c r="S144" s="622"/>
      <c r="T144" s="622"/>
      <c r="U144" s="486">
        <f>U145</f>
        <v>57590</v>
      </c>
      <c r="V144" s="486">
        <f t="shared" ref="V144:AF144" si="83">V145</f>
        <v>52862</v>
      </c>
      <c r="W144" s="486">
        <f t="shared" si="83"/>
        <v>0</v>
      </c>
      <c r="X144" s="486">
        <f t="shared" si="83"/>
        <v>0</v>
      </c>
      <c r="Y144" s="486">
        <f t="shared" si="83"/>
        <v>0</v>
      </c>
      <c r="Z144" s="486">
        <f t="shared" si="83"/>
        <v>0</v>
      </c>
      <c r="AA144" s="486">
        <f t="shared" si="83"/>
        <v>19000</v>
      </c>
      <c r="AB144" s="486">
        <f t="shared" si="83"/>
        <v>19000</v>
      </c>
      <c r="AC144" s="486">
        <f t="shared" si="83"/>
        <v>0</v>
      </c>
      <c r="AD144" s="486">
        <f t="shared" si="83"/>
        <v>0</v>
      </c>
      <c r="AE144" s="486">
        <f t="shared" si="83"/>
        <v>16454</v>
      </c>
      <c r="AF144" s="486">
        <f t="shared" si="83"/>
        <v>16454</v>
      </c>
      <c r="AG144" s="622"/>
      <c r="AH144" s="646"/>
      <c r="AI144" s="646"/>
      <c r="AJ144" s="646"/>
      <c r="AK144" s="646"/>
      <c r="AL144" s="646"/>
      <c r="AM144" s="647"/>
      <c r="AN144" s="647"/>
    </row>
    <row r="145" spans="1:40" s="619" customFormat="1" ht="40.5">
      <c r="A145" s="608" t="s">
        <v>288</v>
      </c>
      <c r="B145" s="610" t="s">
        <v>894</v>
      </c>
      <c r="C145" s="614"/>
      <c r="D145" s="615"/>
      <c r="E145" s="615"/>
      <c r="F145" s="615"/>
      <c r="G145" s="615"/>
      <c r="H145" s="616">
        <f>SUM(H146:H148)</f>
        <v>17476</v>
      </c>
      <c r="I145" s="616">
        <f>SUM(I146:I148)</f>
        <v>17476</v>
      </c>
      <c r="J145" s="615"/>
      <c r="K145" s="616"/>
      <c r="L145" s="616"/>
      <c r="M145" s="616"/>
      <c r="N145" s="616"/>
      <c r="O145" s="616"/>
      <c r="P145" s="616"/>
      <c r="Q145" s="616"/>
      <c r="R145" s="616"/>
      <c r="S145" s="616"/>
      <c r="T145" s="616"/>
      <c r="U145" s="616">
        <f>SUM(U147:U157)</f>
        <v>57590</v>
      </c>
      <c r="V145" s="616">
        <f>SUM(V147:V157)</f>
        <v>52862</v>
      </c>
      <c r="W145" s="616"/>
      <c r="X145" s="616"/>
      <c r="Y145" s="617">
        <f t="shared" ref="Y145:AD145" si="84">SUM(Y146:Y148)</f>
        <v>0</v>
      </c>
      <c r="Z145" s="617">
        <f t="shared" si="84"/>
        <v>0</v>
      </c>
      <c r="AA145" s="616">
        <f>SUM(AA147:AA157)</f>
        <v>19000</v>
      </c>
      <c r="AB145" s="616">
        <f>SUM(AB147:AB157)</f>
        <v>19000</v>
      </c>
      <c r="AC145" s="616">
        <f t="shared" si="84"/>
        <v>0</v>
      </c>
      <c r="AD145" s="616">
        <f t="shared" si="84"/>
        <v>0</v>
      </c>
      <c r="AE145" s="616">
        <f>SUM(AE147:AE157)</f>
        <v>16454</v>
      </c>
      <c r="AF145" s="616">
        <f>SUM(AF147:AF157)</f>
        <v>16454</v>
      </c>
      <c r="AG145" s="616"/>
      <c r="AH145" s="616"/>
      <c r="AI145" s="616"/>
      <c r="AJ145" s="616"/>
      <c r="AK145" s="616"/>
      <c r="AL145" s="616"/>
      <c r="AM145" s="618"/>
      <c r="AN145" s="618"/>
    </row>
    <row r="146" spans="1:40" s="648" customFormat="1" ht="20.25">
      <c r="A146" s="649" t="s">
        <v>35</v>
      </c>
      <c r="B146" s="643" t="s">
        <v>45</v>
      </c>
      <c r="C146" s="650"/>
      <c r="D146" s="640"/>
      <c r="E146" s="640"/>
      <c r="F146" s="640"/>
      <c r="G146" s="640"/>
      <c r="H146" s="622"/>
      <c r="I146" s="622"/>
      <c r="J146" s="621"/>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46"/>
      <c r="AI146" s="646"/>
      <c r="AJ146" s="646"/>
      <c r="AK146" s="646"/>
      <c r="AL146" s="646"/>
      <c r="AM146" s="647"/>
      <c r="AN146" s="647"/>
    </row>
    <row r="147" spans="1:40" s="648" customFormat="1" ht="30" customHeight="1">
      <c r="A147" s="418" t="s">
        <v>37</v>
      </c>
      <c r="B147" s="651" t="s">
        <v>430</v>
      </c>
      <c r="C147" s="652"/>
      <c r="D147" s="640"/>
      <c r="E147" s="640"/>
      <c r="F147" s="640"/>
      <c r="G147" s="640"/>
      <c r="H147" s="653">
        <v>17476</v>
      </c>
      <c r="I147" s="653">
        <v>17476</v>
      </c>
      <c r="J147" s="621"/>
      <c r="K147" s="622"/>
      <c r="L147" s="622"/>
      <c r="M147" s="622"/>
      <c r="N147" s="622"/>
      <c r="O147" s="622"/>
      <c r="P147" s="622"/>
      <c r="Q147" s="622"/>
      <c r="R147" s="622"/>
      <c r="S147" s="622"/>
      <c r="T147" s="622"/>
      <c r="U147" s="654">
        <v>22000</v>
      </c>
      <c r="V147" s="654">
        <v>20000</v>
      </c>
      <c r="W147" s="622"/>
      <c r="X147" s="622"/>
      <c r="Y147" s="655"/>
      <c r="Z147" s="655"/>
      <c r="AA147" s="634">
        <f>AB147</f>
        <v>4000</v>
      </c>
      <c r="AB147" s="634">
        <v>4000</v>
      </c>
      <c r="AC147" s="622"/>
      <c r="AD147" s="622"/>
      <c r="AE147" s="656">
        <v>2000</v>
      </c>
      <c r="AF147" s="656">
        <v>2000</v>
      </c>
      <c r="AG147" s="622"/>
      <c r="AH147" s="646"/>
      <c r="AI147" s="646"/>
      <c r="AJ147" s="646"/>
      <c r="AK147" s="646"/>
      <c r="AL147" s="646"/>
      <c r="AM147" s="647"/>
      <c r="AN147" s="647"/>
    </row>
    <row r="148" spans="1:40" s="648" customFormat="1" ht="30" customHeight="1">
      <c r="A148" s="418" t="s">
        <v>39</v>
      </c>
      <c r="B148" s="603" t="s">
        <v>526</v>
      </c>
      <c r="C148" s="652"/>
      <c r="D148" s="640"/>
      <c r="E148" s="640"/>
      <c r="F148" s="640"/>
      <c r="G148" s="640"/>
      <c r="H148" s="492"/>
      <c r="I148" s="492"/>
      <c r="J148" s="621"/>
      <c r="K148" s="622"/>
      <c r="L148" s="622"/>
      <c r="M148" s="622"/>
      <c r="N148" s="622"/>
      <c r="O148" s="622"/>
      <c r="P148" s="622"/>
      <c r="Q148" s="622"/>
      <c r="R148" s="622"/>
      <c r="S148" s="622"/>
      <c r="T148" s="622"/>
      <c r="U148" s="654">
        <v>2000</v>
      </c>
      <c r="V148" s="654">
        <v>1990</v>
      </c>
      <c r="W148" s="622"/>
      <c r="X148" s="622"/>
      <c r="Y148" s="622"/>
      <c r="Z148" s="622"/>
      <c r="AA148" s="634">
        <f t="shared" ref="AA148:AA157" si="85">AB148</f>
        <v>1000</v>
      </c>
      <c r="AB148" s="634">
        <v>1000</v>
      </c>
      <c r="AC148" s="634"/>
      <c r="AD148" s="634"/>
      <c r="AE148" s="656">
        <v>200</v>
      </c>
      <c r="AF148" s="656">
        <v>200</v>
      </c>
      <c r="AG148" s="622"/>
      <c r="AH148" s="646"/>
      <c r="AI148" s="646"/>
      <c r="AJ148" s="646"/>
      <c r="AK148" s="646"/>
      <c r="AL148" s="646"/>
      <c r="AM148" s="647"/>
      <c r="AN148" s="647"/>
    </row>
    <row r="149" spans="1:40" s="648" customFormat="1" ht="30" customHeight="1">
      <c r="A149" s="418" t="s">
        <v>77</v>
      </c>
      <c r="B149" s="603" t="s">
        <v>527</v>
      </c>
      <c r="C149" s="652"/>
      <c r="D149" s="640"/>
      <c r="E149" s="640"/>
      <c r="F149" s="640"/>
      <c r="G149" s="640"/>
      <c r="H149" s="492"/>
      <c r="I149" s="492"/>
      <c r="J149" s="621"/>
      <c r="K149" s="622"/>
      <c r="L149" s="622"/>
      <c r="M149" s="622"/>
      <c r="N149" s="622"/>
      <c r="O149" s="622"/>
      <c r="P149" s="622"/>
      <c r="Q149" s="622"/>
      <c r="R149" s="622"/>
      <c r="S149" s="622"/>
      <c r="T149" s="622"/>
      <c r="U149" s="654">
        <v>5340</v>
      </c>
      <c r="V149" s="654">
        <v>5315</v>
      </c>
      <c r="W149" s="622"/>
      <c r="X149" s="622"/>
      <c r="Y149" s="622"/>
      <c r="Z149" s="622"/>
      <c r="AA149" s="634">
        <f t="shared" si="85"/>
        <v>2000</v>
      </c>
      <c r="AB149" s="634">
        <v>2000</v>
      </c>
      <c r="AC149" s="634"/>
      <c r="AD149" s="634"/>
      <c r="AE149" s="656">
        <v>500</v>
      </c>
      <c r="AF149" s="656">
        <v>500</v>
      </c>
      <c r="AG149" s="622"/>
      <c r="AH149" s="646"/>
      <c r="AI149" s="646"/>
      <c r="AJ149" s="647"/>
      <c r="AK149" s="647"/>
      <c r="AL149" s="647"/>
      <c r="AM149" s="647"/>
      <c r="AN149" s="647"/>
    </row>
    <row r="150" spans="1:40" s="648" customFormat="1" ht="30" customHeight="1">
      <c r="A150" s="418" t="s">
        <v>79</v>
      </c>
      <c r="B150" s="603" t="s">
        <v>528</v>
      </c>
      <c r="C150" s="652"/>
      <c r="D150" s="640"/>
      <c r="E150" s="640"/>
      <c r="F150" s="640"/>
      <c r="G150" s="640"/>
      <c r="H150" s="492"/>
      <c r="I150" s="492"/>
      <c r="J150" s="621"/>
      <c r="K150" s="622"/>
      <c r="L150" s="622"/>
      <c r="M150" s="622"/>
      <c r="N150" s="622"/>
      <c r="O150" s="622"/>
      <c r="P150" s="622"/>
      <c r="Q150" s="622"/>
      <c r="R150" s="622"/>
      <c r="S150" s="622"/>
      <c r="T150" s="622"/>
      <c r="U150" s="654">
        <v>2000</v>
      </c>
      <c r="V150" s="654">
        <v>1990</v>
      </c>
      <c r="W150" s="622"/>
      <c r="X150" s="622"/>
      <c r="Y150" s="622"/>
      <c r="Z150" s="622"/>
      <c r="AA150" s="634">
        <f t="shared" si="85"/>
        <v>1000</v>
      </c>
      <c r="AB150" s="634">
        <v>1000</v>
      </c>
      <c r="AC150" s="634"/>
      <c r="AD150" s="634"/>
      <c r="AE150" s="656">
        <v>200</v>
      </c>
      <c r="AF150" s="656">
        <v>200</v>
      </c>
      <c r="AG150" s="622"/>
      <c r="AH150" s="646"/>
      <c r="AI150" s="646"/>
      <c r="AJ150" s="647"/>
      <c r="AK150" s="647"/>
      <c r="AL150" s="647"/>
      <c r="AM150" s="647"/>
      <c r="AN150" s="647"/>
    </row>
    <row r="151" spans="1:40" s="648" customFormat="1" ht="30" customHeight="1">
      <c r="A151" s="418" t="s">
        <v>133</v>
      </c>
      <c r="B151" s="603" t="s">
        <v>529</v>
      </c>
      <c r="C151" s="652"/>
      <c r="D151" s="640"/>
      <c r="E151" s="640"/>
      <c r="F151" s="640"/>
      <c r="G151" s="640"/>
      <c r="H151" s="492"/>
      <c r="I151" s="492"/>
      <c r="J151" s="621"/>
      <c r="K151" s="622"/>
      <c r="L151" s="622"/>
      <c r="M151" s="622"/>
      <c r="N151" s="622"/>
      <c r="O151" s="622"/>
      <c r="P151" s="622"/>
      <c r="Q151" s="622"/>
      <c r="R151" s="622"/>
      <c r="S151" s="622"/>
      <c r="T151" s="622"/>
      <c r="U151" s="654">
        <v>7550</v>
      </c>
      <c r="V151" s="654">
        <v>4965</v>
      </c>
      <c r="W151" s="622"/>
      <c r="X151" s="622"/>
      <c r="Y151" s="622"/>
      <c r="Z151" s="622"/>
      <c r="AA151" s="634">
        <f t="shared" si="85"/>
        <v>2500</v>
      </c>
      <c r="AB151" s="634">
        <v>2500</v>
      </c>
      <c r="AC151" s="634"/>
      <c r="AD151" s="634"/>
      <c r="AE151" s="656">
        <v>600</v>
      </c>
      <c r="AF151" s="656">
        <v>600</v>
      </c>
      <c r="AG151" s="622"/>
      <c r="AH151" s="646"/>
      <c r="AI151" s="646"/>
      <c r="AJ151" s="647"/>
      <c r="AK151" s="647"/>
      <c r="AL151" s="647"/>
      <c r="AM151" s="647"/>
      <c r="AN151" s="647"/>
    </row>
    <row r="152" spans="1:40" s="648" customFormat="1" ht="30" customHeight="1">
      <c r="A152" s="418" t="s">
        <v>354</v>
      </c>
      <c r="B152" s="603" t="s">
        <v>530</v>
      </c>
      <c r="C152" s="652"/>
      <c r="D152" s="640"/>
      <c r="E152" s="640"/>
      <c r="F152" s="640"/>
      <c r="G152" s="640"/>
      <c r="H152" s="492"/>
      <c r="I152" s="492"/>
      <c r="J152" s="621"/>
      <c r="K152" s="622"/>
      <c r="L152" s="622"/>
      <c r="M152" s="622"/>
      <c r="N152" s="622"/>
      <c r="O152" s="622"/>
      <c r="P152" s="622"/>
      <c r="Q152" s="622"/>
      <c r="R152" s="622"/>
      <c r="S152" s="622"/>
      <c r="T152" s="622"/>
      <c r="U152" s="654">
        <v>2500</v>
      </c>
      <c r="V152" s="654">
        <v>2485</v>
      </c>
      <c r="W152" s="622"/>
      <c r="X152" s="622"/>
      <c r="Y152" s="622"/>
      <c r="Z152" s="622"/>
      <c r="AA152" s="634">
        <f t="shared" si="85"/>
        <v>1000</v>
      </c>
      <c r="AB152" s="634">
        <v>1000</v>
      </c>
      <c r="AC152" s="634"/>
      <c r="AD152" s="634"/>
      <c r="AE152" s="656">
        <v>200</v>
      </c>
      <c r="AF152" s="656">
        <v>200</v>
      </c>
      <c r="AG152" s="622"/>
      <c r="AH152" s="646"/>
      <c r="AI152" s="646"/>
      <c r="AJ152" s="647"/>
      <c r="AK152" s="647"/>
      <c r="AL152" s="647"/>
      <c r="AM152" s="647"/>
      <c r="AN152" s="647"/>
    </row>
    <row r="153" spans="1:40" s="648" customFormat="1" ht="30" customHeight="1">
      <c r="A153" s="418" t="s">
        <v>305</v>
      </c>
      <c r="B153" s="603" t="s">
        <v>531</v>
      </c>
      <c r="C153" s="652"/>
      <c r="D153" s="640"/>
      <c r="E153" s="640"/>
      <c r="F153" s="640"/>
      <c r="G153" s="640"/>
      <c r="H153" s="492"/>
      <c r="I153" s="492"/>
      <c r="J153" s="621"/>
      <c r="K153" s="622"/>
      <c r="L153" s="622"/>
      <c r="M153" s="622"/>
      <c r="N153" s="622"/>
      <c r="O153" s="622"/>
      <c r="P153" s="622"/>
      <c r="Q153" s="622"/>
      <c r="R153" s="622"/>
      <c r="S153" s="622"/>
      <c r="T153" s="622"/>
      <c r="U153" s="654">
        <v>3500</v>
      </c>
      <c r="V153" s="654">
        <v>3482</v>
      </c>
      <c r="W153" s="622"/>
      <c r="X153" s="622"/>
      <c r="Y153" s="622"/>
      <c r="Z153" s="622"/>
      <c r="AA153" s="634">
        <f t="shared" si="85"/>
        <v>1500</v>
      </c>
      <c r="AB153" s="634">
        <v>1500</v>
      </c>
      <c r="AC153" s="634"/>
      <c r="AD153" s="634"/>
      <c r="AE153" s="656">
        <v>300</v>
      </c>
      <c r="AF153" s="656">
        <v>300</v>
      </c>
      <c r="AG153" s="622"/>
      <c r="AH153" s="646"/>
      <c r="AI153" s="646"/>
      <c r="AJ153" s="647"/>
      <c r="AK153" s="647"/>
      <c r="AL153" s="647"/>
      <c r="AM153" s="647"/>
      <c r="AN153" s="647"/>
    </row>
    <row r="154" spans="1:40" s="648" customFormat="1" ht="30" customHeight="1">
      <c r="A154" s="418" t="s">
        <v>355</v>
      </c>
      <c r="B154" s="603" t="s">
        <v>532</v>
      </c>
      <c r="C154" s="652"/>
      <c r="D154" s="640"/>
      <c r="E154" s="640"/>
      <c r="F154" s="640"/>
      <c r="G154" s="640"/>
      <c r="H154" s="492"/>
      <c r="I154" s="492"/>
      <c r="J154" s="621"/>
      <c r="K154" s="622"/>
      <c r="L154" s="622"/>
      <c r="M154" s="622"/>
      <c r="N154" s="622"/>
      <c r="O154" s="622"/>
      <c r="P154" s="622"/>
      <c r="Q154" s="622"/>
      <c r="R154" s="622"/>
      <c r="S154" s="622"/>
      <c r="T154" s="622"/>
      <c r="U154" s="654">
        <v>5000</v>
      </c>
      <c r="V154" s="654">
        <v>4975</v>
      </c>
      <c r="W154" s="622"/>
      <c r="X154" s="622"/>
      <c r="Y154" s="622"/>
      <c r="Z154" s="622"/>
      <c r="AA154" s="634">
        <f t="shared" si="85"/>
        <v>1000</v>
      </c>
      <c r="AB154" s="634">
        <v>1000</v>
      </c>
      <c r="AC154" s="634"/>
      <c r="AD154" s="634"/>
      <c r="AE154" s="656">
        <v>500</v>
      </c>
      <c r="AF154" s="656">
        <v>500</v>
      </c>
      <c r="AG154" s="622"/>
      <c r="AH154" s="646"/>
      <c r="AI154" s="646"/>
      <c r="AJ154" s="647"/>
      <c r="AK154" s="647"/>
      <c r="AL154" s="647"/>
      <c r="AM154" s="647"/>
      <c r="AN154" s="647"/>
    </row>
    <row r="155" spans="1:40" s="648" customFormat="1" ht="30" customHeight="1">
      <c r="A155" s="418" t="s">
        <v>356</v>
      </c>
      <c r="B155" s="603" t="s">
        <v>533</v>
      </c>
      <c r="C155" s="652"/>
      <c r="D155" s="640"/>
      <c r="E155" s="640"/>
      <c r="F155" s="640"/>
      <c r="G155" s="640"/>
      <c r="H155" s="492"/>
      <c r="I155" s="492"/>
      <c r="J155" s="621"/>
      <c r="K155" s="622"/>
      <c r="L155" s="622"/>
      <c r="M155" s="622"/>
      <c r="N155" s="622"/>
      <c r="O155" s="622"/>
      <c r="P155" s="622"/>
      <c r="Q155" s="622"/>
      <c r="R155" s="622"/>
      <c r="S155" s="622"/>
      <c r="T155" s="622"/>
      <c r="U155" s="654">
        <v>4500</v>
      </c>
      <c r="V155" s="654">
        <v>4475</v>
      </c>
      <c r="W155" s="622"/>
      <c r="X155" s="622"/>
      <c r="Y155" s="622"/>
      <c r="Z155" s="622"/>
      <c r="AA155" s="634">
        <f t="shared" si="85"/>
        <v>1500</v>
      </c>
      <c r="AB155" s="634">
        <v>1500</v>
      </c>
      <c r="AC155" s="634"/>
      <c r="AD155" s="634"/>
      <c r="AE155" s="656">
        <v>400</v>
      </c>
      <c r="AF155" s="656">
        <v>400</v>
      </c>
      <c r="AG155" s="622"/>
      <c r="AH155" s="646"/>
      <c r="AI155" s="646"/>
      <c r="AJ155" s="647"/>
      <c r="AK155" s="647"/>
      <c r="AL155" s="647"/>
      <c r="AM155" s="647"/>
      <c r="AN155" s="647"/>
    </row>
    <row r="156" spans="1:40" s="648" customFormat="1" ht="30" customHeight="1">
      <c r="A156" s="418" t="s">
        <v>535</v>
      </c>
      <c r="B156" s="603" t="s">
        <v>534</v>
      </c>
      <c r="C156" s="652"/>
      <c r="D156" s="640"/>
      <c r="E156" s="640"/>
      <c r="F156" s="640"/>
      <c r="G156" s="640"/>
      <c r="H156" s="492"/>
      <c r="I156" s="492"/>
      <c r="J156" s="621"/>
      <c r="K156" s="622"/>
      <c r="L156" s="622"/>
      <c r="M156" s="622"/>
      <c r="N156" s="622"/>
      <c r="O156" s="622"/>
      <c r="P156" s="622"/>
      <c r="Q156" s="622"/>
      <c r="R156" s="622"/>
      <c r="S156" s="622"/>
      <c r="T156" s="622"/>
      <c r="U156" s="654">
        <v>3200</v>
      </c>
      <c r="V156" s="654">
        <v>3185</v>
      </c>
      <c r="W156" s="622"/>
      <c r="X156" s="622"/>
      <c r="Y156" s="622"/>
      <c r="Z156" s="622"/>
      <c r="AA156" s="634">
        <f t="shared" si="85"/>
        <v>2000</v>
      </c>
      <c r="AB156" s="634">
        <v>2000</v>
      </c>
      <c r="AC156" s="634"/>
      <c r="AD156" s="634"/>
      <c r="AE156" s="656">
        <v>300</v>
      </c>
      <c r="AF156" s="656">
        <v>300</v>
      </c>
      <c r="AG156" s="622"/>
      <c r="AH156" s="646"/>
      <c r="AI156" s="646"/>
      <c r="AJ156" s="647"/>
      <c r="AK156" s="647"/>
      <c r="AL156" s="647"/>
      <c r="AM156" s="647"/>
      <c r="AN156" s="647"/>
    </row>
    <row r="157" spans="1:40" s="648" customFormat="1" ht="30" customHeight="1">
      <c r="A157" s="418" t="s">
        <v>536</v>
      </c>
      <c r="B157" s="603" t="s">
        <v>618</v>
      </c>
      <c r="C157" s="652"/>
      <c r="D157" s="640"/>
      <c r="E157" s="640"/>
      <c r="F157" s="640"/>
      <c r="G157" s="640"/>
      <c r="H157" s="492"/>
      <c r="I157" s="492"/>
      <c r="J157" s="621"/>
      <c r="K157" s="622"/>
      <c r="L157" s="622"/>
      <c r="M157" s="622"/>
      <c r="N157" s="622"/>
      <c r="O157" s="622"/>
      <c r="P157" s="622"/>
      <c r="Q157" s="622"/>
      <c r="R157" s="622"/>
      <c r="S157" s="622"/>
      <c r="T157" s="622"/>
      <c r="U157" s="657"/>
      <c r="V157" s="657"/>
      <c r="W157" s="622"/>
      <c r="X157" s="622"/>
      <c r="Y157" s="622"/>
      <c r="Z157" s="622"/>
      <c r="AA157" s="634">
        <f t="shared" si="85"/>
        <v>1500</v>
      </c>
      <c r="AB157" s="634">
        <v>1500</v>
      </c>
      <c r="AC157" s="634"/>
      <c r="AD157" s="634"/>
      <c r="AE157" s="656">
        <f>AF157</f>
        <v>11254</v>
      </c>
      <c r="AF157" s="656">
        <v>11254</v>
      </c>
      <c r="AG157" s="622"/>
      <c r="AH157" s="646"/>
      <c r="AI157" s="646"/>
      <c r="AJ157" s="647"/>
      <c r="AK157" s="647"/>
      <c r="AL157" s="647"/>
      <c r="AM157" s="647"/>
      <c r="AN157" s="647"/>
    </row>
    <row r="158" spans="1:40" s="624" customFormat="1" ht="30" customHeight="1">
      <c r="A158" s="494" t="s">
        <v>180</v>
      </c>
      <c r="B158" s="605" t="s">
        <v>324</v>
      </c>
      <c r="C158" s="658"/>
      <c r="D158" s="621"/>
      <c r="E158" s="621"/>
      <c r="F158" s="621"/>
      <c r="G158" s="621"/>
      <c r="H158" s="487"/>
      <c r="I158" s="487"/>
      <c r="J158" s="621"/>
      <c r="K158" s="622"/>
      <c r="L158" s="622"/>
      <c r="M158" s="622">
        <f>SUM(M159:M167)</f>
        <v>109320</v>
      </c>
      <c r="N158" s="622">
        <f t="shared" ref="N158:T158" si="86">SUM(N159:N167)</f>
        <v>109320</v>
      </c>
      <c r="O158" s="622">
        <f t="shared" si="86"/>
        <v>0</v>
      </c>
      <c r="P158" s="622">
        <f t="shared" si="86"/>
        <v>0</v>
      </c>
      <c r="Q158" s="622">
        <f t="shared" si="86"/>
        <v>48037</v>
      </c>
      <c r="R158" s="622">
        <f t="shared" si="86"/>
        <v>48037</v>
      </c>
      <c r="S158" s="622">
        <f t="shared" si="86"/>
        <v>205604.067744</v>
      </c>
      <c r="T158" s="622">
        <f t="shared" si="86"/>
        <v>204000.067744</v>
      </c>
      <c r="U158" s="622">
        <f>SUM(U159:U167)</f>
        <v>546687.76300000004</v>
      </c>
      <c r="V158" s="622">
        <f>SUM(V159:V167)</f>
        <v>528766.99699999997</v>
      </c>
      <c r="W158" s="622">
        <f t="shared" ref="W158:AF158" si="87">SUM(W159:W167)</f>
        <v>0</v>
      </c>
      <c r="X158" s="622">
        <f t="shared" si="87"/>
        <v>0</v>
      </c>
      <c r="Y158" s="622">
        <f t="shared" si="87"/>
        <v>204000</v>
      </c>
      <c r="Z158" s="622">
        <f t="shared" si="87"/>
        <v>204000</v>
      </c>
      <c r="AA158" s="622">
        <f t="shared" si="87"/>
        <v>101999.99999999999</v>
      </c>
      <c r="AB158" s="622">
        <f t="shared" si="87"/>
        <v>101999.99999999999</v>
      </c>
      <c r="AC158" s="622">
        <f t="shared" si="87"/>
        <v>0</v>
      </c>
      <c r="AD158" s="622">
        <f t="shared" si="87"/>
        <v>0</v>
      </c>
      <c r="AE158" s="622">
        <f t="shared" si="87"/>
        <v>104504</v>
      </c>
      <c r="AF158" s="622">
        <f t="shared" si="87"/>
        <v>104504</v>
      </c>
      <c r="AG158" s="622"/>
      <c r="AH158" s="622"/>
      <c r="AI158" s="622"/>
      <c r="AJ158" s="623"/>
      <c r="AK158" s="623"/>
      <c r="AL158" s="623"/>
      <c r="AM158" s="623"/>
      <c r="AN158" s="623"/>
    </row>
    <row r="159" spans="1:40" s="624" customFormat="1" ht="30" customHeight="1">
      <c r="A159" s="659">
        <v>1</v>
      </c>
      <c r="B159" s="660" t="s">
        <v>510</v>
      </c>
      <c r="C159" s="626"/>
      <c r="D159" s="621"/>
      <c r="E159" s="621"/>
      <c r="F159" s="621"/>
      <c r="G159" s="621"/>
      <c r="H159" s="492"/>
      <c r="I159" s="492"/>
      <c r="J159" s="621"/>
      <c r="K159" s="622"/>
      <c r="L159" s="622"/>
      <c r="M159" s="634">
        <v>12139</v>
      </c>
      <c r="N159" s="634">
        <v>12139</v>
      </c>
      <c r="O159" s="622"/>
      <c r="P159" s="622"/>
      <c r="Q159" s="634"/>
      <c r="R159" s="634">
        <v>4542</v>
      </c>
      <c r="S159" s="634">
        <v>22791</v>
      </c>
      <c r="T159" s="634">
        <v>22791</v>
      </c>
      <c r="U159" s="634">
        <v>58551</v>
      </c>
      <c r="V159" s="634">
        <v>55986</v>
      </c>
      <c r="W159" s="622"/>
      <c r="X159" s="622"/>
      <c r="Y159" s="634">
        <v>22791</v>
      </c>
      <c r="Z159" s="634">
        <v>22791</v>
      </c>
      <c r="AA159" s="634">
        <v>10425.671969281402</v>
      </c>
      <c r="AB159" s="634">
        <v>10425.671969281402</v>
      </c>
      <c r="AC159" s="622"/>
      <c r="AD159" s="622"/>
      <c r="AE159" s="634">
        <f>AF159</f>
        <v>10911</v>
      </c>
      <c r="AF159" s="634">
        <v>10911</v>
      </c>
      <c r="AG159" s="622"/>
      <c r="AH159" s="622"/>
      <c r="AI159" s="622"/>
      <c r="AJ159" s="623"/>
      <c r="AK159" s="623"/>
      <c r="AL159" s="623"/>
      <c r="AM159" s="623"/>
      <c r="AN159" s="623"/>
    </row>
    <row r="160" spans="1:40" s="624" customFormat="1" ht="30" customHeight="1">
      <c r="A160" s="659">
        <v>2</v>
      </c>
      <c r="B160" s="660" t="s">
        <v>511</v>
      </c>
      <c r="C160" s="626"/>
      <c r="D160" s="621"/>
      <c r="E160" s="621"/>
      <c r="F160" s="621"/>
      <c r="G160" s="621"/>
      <c r="H160" s="492"/>
      <c r="I160" s="492"/>
      <c r="J160" s="621"/>
      <c r="K160" s="622"/>
      <c r="L160" s="622"/>
      <c r="M160" s="634">
        <v>16044</v>
      </c>
      <c r="N160" s="634">
        <v>16044</v>
      </c>
      <c r="O160" s="622"/>
      <c r="P160" s="622"/>
      <c r="Q160" s="634">
        <v>5845</v>
      </c>
      <c r="R160" s="634">
        <v>5845</v>
      </c>
      <c r="S160" s="634">
        <v>29608</v>
      </c>
      <c r="T160" s="634">
        <v>29608</v>
      </c>
      <c r="U160" s="634">
        <v>83760.762999999992</v>
      </c>
      <c r="V160" s="634">
        <v>83052.762999999992</v>
      </c>
      <c r="W160" s="622"/>
      <c r="X160" s="622"/>
      <c r="Y160" s="634">
        <v>29608</v>
      </c>
      <c r="Z160" s="634">
        <v>29608</v>
      </c>
      <c r="AA160" s="634">
        <v>16785.518376302796</v>
      </c>
      <c r="AB160" s="634">
        <v>16785.518376302796</v>
      </c>
      <c r="AC160" s="622"/>
      <c r="AD160" s="622"/>
      <c r="AE160" s="634">
        <f t="shared" ref="AE160:AE167" si="88">AF160</f>
        <v>16797</v>
      </c>
      <c r="AF160" s="634">
        <v>16797</v>
      </c>
      <c r="AG160" s="622"/>
      <c r="AH160" s="622"/>
      <c r="AI160" s="622"/>
      <c r="AJ160" s="623"/>
      <c r="AK160" s="623"/>
      <c r="AL160" s="623"/>
      <c r="AM160" s="623"/>
      <c r="AN160" s="623"/>
    </row>
    <row r="161" spans="1:45" s="624" customFormat="1" ht="30" customHeight="1">
      <c r="A161" s="510">
        <v>3</v>
      </c>
      <c r="B161" s="661" t="s">
        <v>512</v>
      </c>
      <c r="C161" s="626"/>
      <c r="D161" s="621"/>
      <c r="E161" s="621"/>
      <c r="F161" s="621"/>
      <c r="G161" s="621"/>
      <c r="H161" s="492"/>
      <c r="I161" s="492"/>
      <c r="J161" s="621"/>
      <c r="K161" s="622"/>
      <c r="L161" s="622"/>
      <c r="M161" s="634">
        <v>8882</v>
      </c>
      <c r="N161" s="634">
        <v>8882</v>
      </c>
      <c r="O161" s="622"/>
      <c r="P161" s="622"/>
      <c r="Q161" s="634">
        <v>4542</v>
      </c>
      <c r="R161" s="634"/>
      <c r="S161" s="634">
        <v>16308</v>
      </c>
      <c r="T161" s="634">
        <v>16308</v>
      </c>
      <c r="U161" s="634">
        <v>43825</v>
      </c>
      <c r="V161" s="634">
        <v>43565.165999999997</v>
      </c>
      <c r="W161" s="622"/>
      <c r="X161" s="622"/>
      <c r="Y161" s="634">
        <v>16308</v>
      </c>
      <c r="Z161" s="634">
        <v>16308</v>
      </c>
      <c r="AA161" s="634">
        <v>8560.6143719144256</v>
      </c>
      <c r="AB161" s="634">
        <v>8560.6143719144256</v>
      </c>
      <c r="AC161" s="622"/>
      <c r="AD161" s="622"/>
      <c r="AE161" s="634">
        <f t="shared" si="88"/>
        <v>8654</v>
      </c>
      <c r="AF161" s="634">
        <v>8654</v>
      </c>
      <c r="AG161" s="622"/>
      <c r="AH161" s="622"/>
      <c r="AI161" s="622"/>
      <c r="AJ161" s="623"/>
      <c r="AK161" s="623"/>
      <c r="AL161" s="623"/>
      <c r="AM161" s="623"/>
      <c r="AN161" s="623"/>
    </row>
    <row r="162" spans="1:45" s="624" customFormat="1" ht="30" customHeight="1">
      <c r="A162" s="510">
        <v>4</v>
      </c>
      <c r="B162" s="662" t="s">
        <v>513</v>
      </c>
      <c r="C162" s="626"/>
      <c r="D162" s="621"/>
      <c r="E162" s="621"/>
      <c r="F162" s="621"/>
      <c r="G162" s="621"/>
      <c r="H162" s="492"/>
      <c r="I162" s="492"/>
      <c r="J162" s="621"/>
      <c r="K162" s="622"/>
      <c r="L162" s="622"/>
      <c r="M162" s="634">
        <v>12363</v>
      </c>
      <c r="N162" s="634">
        <v>12363</v>
      </c>
      <c r="O162" s="622"/>
      <c r="P162" s="622"/>
      <c r="Q162" s="634">
        <v>5279</v>
      </c>
      <c r="R162" s="634">
        <v>12957</v>
      </c>
      <c r="S162" s="634">
        <v>23529</v>
      </c>
      <c r="T162" s="634">
        <v>23529</v>
      </c>
      <c r="U162" s="634">
        <v>57793</v>
      </c>
      <c r="V162" s="634">
        <v>57793</v>
      </c>
      <c r="W162" s="622"/>
      <c r="X162" s="622"/>
      <c r="Y162" s="634">
        <v>23529</v>
      </c>
      <c r="Z162" s="634">
        <v>23529</v>
      </c>
      <c r="AA162" s="634">
        <v>10761.382336807459</v>
      </c>
      <c r="AB162" s="634">
        <v>10761.382336807459</v>
      </c>
      <c r="AC162" s="622"/>
      <c r="AD162" s="622"/>
      <c r="AE162" s="634">
        <f t="shared" si="88"/>
        <v>11472</v>
      </c>
      <c r="AF162" s="634">
        <v>11472</v>
      </c>
      <c r="AG162" s="622"/>
      <c r="AH162" s="622"/>
      <c r="AI162" s="622"/>
      <c r="AJ162" s="623"/>
      <c r="AK162" s="623"/>
      <c r="AL162" s="623"/>
      <c r="AM162" s="623"/>
      <c r="AN162" s="623"/>
    </row>
    <row r="163" spans="1:45" s="624" customFormat="1" ht="30" customHeight="1">
      <c r="A163" s="587">
        <v>5</v>
      </c>
      <c r="B163" s="662" t="s">
        <v>514</v>
      </c>
      <c r="C163" s="626"/>
      <c r="D163" s="621"/>
      <c r="E163" s="621"/>
      <c r="F163" s="621"/>
      <c r="G163" s="621"/>
      <c r="H163" s="492"/>
      <c r="I163" s="492"/>
      <c r="J163" s="621"/>
      <c r="K163" s="622"/>
      <c r="L163" s="622"/>
      <c r="M163" s="634">
        <v>15855</v>
      </c>
      <c r="N163" s="634">
        <v>15855</v>
      </c>
      <c r="O163" s="622"/>
      <c r="P163" s="622"/>
      <c r="Q163" s="634">
        <v>5150</v>
      </c>
      <c r="R163" s="634">
        <v>8140</v>
      </c>
      <c r="S163" s="634">
        <v>30134</v>
      </c>
      <c r="T163" s="634">
        <v>30134</v>
      </c>
      <c r="U163" s="634">
        <v>83694</v>
      </c>
      <c r="V163" s="634">
        <v>74671</v>
      </c>
      <c r="W163" s="622"/>
      <c r="X163" s="622"/>
      <c r="Y163" s="634">
        <v>30134</v>
      </c>
      <c r="Z163" s="634">
        <v>30134</v>
      </c>
      <c r="AA163" s="634">
        <v>13987.931980252328</v>
      </c>
      <c r="AB163" s="634">
        <v>13987.931980252328</v>
      </c>
      <c r="AC163" s="622"/>
      <c r="AD163" s="622"/>
      <c r="AE163" s="634">
        <f t="shared" si="88"/>
        <v>14742</v>
      </c>
      <c r="AF163" s="634">
        <v>14742</v>
      </c>
      <c r="AG163" s="622"/>
      <c r="AH163" s="622"/>
      <c r="AI163" s="622"/>
      <c r="AJ163" s="623"/>
      <c r="AK163" s="623"/>
      <c r="AL163" s="623"/>
      <c r="AM163" s="623"/>
      <c r="AN163" s="623"/>
    </row>
    <row r="164" spans="1:45" s="624" customFormat="1" ht="30" customHeight="1">
      <c r="A164" s="510">
        <v>6</v>
      </c>
      <c r="B164" s="663" t="s">
        <v>515</v>
      </c>
      <c r="C164" s="626"/>
      <c r="D164" s="621"/>
      <c r="E164" s="621"/>
      <c r="F164" s="621"/>
      <c r="G164" s="621"/>
      <c r="H164" s="492"/>
      <c r="I164" s="492"/>
      <c r="J164" s="621"/>
      <c r="K164" s="622"/>
      <c r="L164" s="622"/>
      <c r="M164" s="634">
        <v>11938</v>
      </c>
      <c r="N164" s="634">
        <v>11938</v>
      </c>
      <c r="O164" s="622"/>
      <c r="P164" s="622"/>
      <c r="Q164" s="634">
        <v>6124</v>
      </c>
      <c r="R164" s="634">
        <v>5279</v>
      </c>
      <c r="S164" s="634">
        <v>22390</v>
      </c>
      <c r="T164" s="634">
        <v>22390</v>
      </c>
      <c r="U164" s="634">
        <v>55251</v>
      </c>
      <c r="V164" s="634">
        <v>54902</v>
      </c>
      <c r="W164" s="622"/>
      <c r="X164" s="622"/>
      <c r="Y164" s="634">
        <v>22390</v>
      </c>
      <c r="Z164" s="634">
        <v>22390</v>
      </c>
      <c r="AA164" s="634">
        <v>10211.1903455842</v>
      </c>
      <c r="AB164" s="634">
        <v>10211.1903455842</v>
      </c>
      <c r="AC164" s="622"/>
      <c r="AD164" s="622"/>
      <c r="AE164" s="634">
        <f t="shared" si="88"/>
        <v>10730</v>
      </c>
      <c r="AF164" s="634">
        <v>10730</v>
      </c>
      <c r="AG164" s="622"/>
      <c r="AH164" s="622"/>
      <c r="AI164" s="622"/>
      <c r="AJ164" s="623"/>
      <c r="AK164" s="623"/>
      <c r="AL164" s="623"/>
      <c r="AM164" s="623"/>
      <c r="AN164" s="623"/>
    </row>
    <row r="165" spans="1:45" s="624" customFormat="1" ht="30" customHeight="1">
      <c r="A165" s="510">
        <v>7</v>
      </c>
      <c r="B165" s="662" t="s">
        <v>516</v>
      </c>
      <c r="C165" s="626"/>
      <c r="D165" s="621"/>
      <c r="E165" s="621"/>
      <c r="F165" s="621"/>
      <c r="G165" s="621"/>
      <c r="H165" s="492"/>
      <c r="I165" s="492"/>
      <c r="J165" s="621"/>
      <c r="K165" s="622"/>
      <c r="L165" s="622"/>
      <c r="M165" s="634">
        <v>16613</v>
      </c>
      <c r="N165" s="634">
        <v>16613</v>
      </c>
      <c r="O165" s="622"/>
      <c r="P165" s="622"/>
      <c r="Q165" s="634">
        <v>12957</v>
      </c>
      <c r="R165" s="634">
        <v>6124</v>
      </c>
      <c r="S165" s="634">
        <v>31374.067744</v>
      </c>
      <c r="T165" s="634">
        <v>29874.067744</v>
      </c>
      <c r="U165" s="634">
        <v>91066</v>
      </c>
      <c r="V165" s="634">
        <v>87090.067999999999</v>
      </c>
      <c r="W165" s="622"/>
      <c r="X165" s="622"/>
      <c r="Y165" s="634">
        <v>29874</v>
      </c>
      <c r="Z165" s="634">
        <v>29874</v>
      </c>
      <c r="AA165" s="634">
        <v>17969.829950630825</v>
      </c>
      <c r="AB165" s="634">
        <v>17969.829950630825</v>
      </c>
      <c r="AC165" s="622"/>
      <c r="AD165" s="622"/>
      <c r="AE165" s="634">
        <f t="shared" si="88"/>
        <v>17098</v>
      </c>
      <c r="AF165" s="634">
        <v>17098</v>
      </c>
      <c r="AG165" s="622"/>
      <c r="AH165" s="622"/>
      <c r="AI165" s="622"/>
      <c r="AJ165" s="623"/>
      <c r="AK165" s="623"/>
      <c r="AL165" s="623"/>
      <c r="AM165" s="623"/>
      <c r="AN165" s="623"/>
    </row>
    <row r="166" spans="1:45" s="624" customFormat="1" ht="30" customHeight="1">
      <c r="A166" s="664">
        <v>8</v>
      </c>
      <c r="B166" s="662" t="s">
        <v>517</v>
      </c>
      <c r="C166" s="626"/>
      <c r="D166" s="621"/>
      <c r="E166" s="621"/>
      <c r="F166" s="621"/>
      <c r="G166" s="621"/>
      <c r="H166" s="492"/>
      <c r="I166" s="492"/>
      <c r="J166" s="621"/>
      <c r="K166" s="622"/>
      <c r="L166" s="622"/>
      <c r="M166" s="634">
        <v>14884</v>
      </c>
      <c r="N166" s="634">
        <v>14884</v>
      </c>
      <c r="O166" s="622"/>
      <c r="P166" s="622"/>
      <c r="Q166" s="634">
        <v>8140</v>
      </c>
      <c r="R166" s="634">
        <v>5150</v>
      </c>
      <c r="S166" s="634">
        <v>28164</v>
      </c>
      <c r="T166" s="634">
        <v>28164</v>
      </c>
      <c r="U166" s="634">
        <v>68942</v>
      </c>
      <c r="V166" s="634">
        <v>68367</v>
      </c>
      <c r="W166" s="622"/>
      <c r="X166" s="622"/>
      <c r="Y166" s="634">
        <v>28164</v>
      </c>
      <c r="Z166" s="634">
        <v>28164</v>
      </c>
      <c r="AA166" s="634">
        <v>12626.439934174437</v>
      </c>
      <c r="AB166" s="634">
        <v>12626.439934174437</v>
      </c>
      <c r="AC166" s="622"/>
      <c r="AD166" s="622"/>
      <c r="AE166" s="634">
        <f t="shared" si="88"/>
        <v>13378</v>
      </c>
      <c r="AF166" s="634">
        <v>13378</v>
      </c>
      <c r="AG166" s="622"/>
      <c r="AH166" s="622"/>
      <c r="AI166" s="622"/>
      <c r="AJ166" s="623"/>
      <c r="AK166" s="623"/>
      <c r="AL166" s="623"/>
      <c r="AM166" s="623"/>
      <c r="AN166" s="623"/>
    </row>
    <row r="167" spans="1:45" s="624" customFormat="1" ht="30" customHeight="1">
      <c r="A167" s="510">
        <v>9</v>
      </c>
      <c r="B167" s="661" t="s">
        <v>518</v>
      </c>
      <c r="C167" s="626"/>
      <c r="D167" s="621"/>
      <c r="E167" s="621"/>
      <c r="F167" s="621"/>
      <c r="G167" s="621"/>
      <c r="H167" s="492"/>
      <c r="I167" s="492"/>
      <c r="J167" s="621"/>
      <c r="K167" s="622"/>
      <c r="L167" s="622"/>
      <c r="M167" s="634">
        <v>602</v>
      </c>
      <c r="N167" s="634">
        <v>602</v>
      </c>
      <c r="O167" s="622"/>
      <c r="P167" s="622"/>
      <c r="Q167" s="634"/>
      <c r="R167" s="634"/>
      <c r="S167" s="634">
        <v>1306</v>
      </c>
      <c r="T167" s="634">
        <v>1202</v>
      </c>
      <c r="U167" s="634">
        <v>3805</v>
      </c>
      <c r="V167" s="634">
        <v>3340</v>
      </c>
      <c r="W167" s="622"/>
      <c r="X167" s="622"/>
      <c r="Y167" s="634">
        <v>1202</v>
      </c>
      <c r="Z167" s="634">
        <v>1202</v>
      </c>
      <c r="AA167" s="634">
        <v>671.42073505211181</v>
      </c>
      <c r="AB167" s="634">
        <v>671.42073505211181</v>
      </c>
      <c r="AC167" s="622"/>
      <c r="AD167" s="622"/>
      <c r="AE167" s="634">
        <f t="shared" si="88"/>
        <v>722</v>
      </c>
      <c r="AF167" s="634">
        <v>722</v>
      </c>
      <c r="AG167" s="622"/>
      <c r="AH167" s="622"/>
      <c r="AI167" s="622"/>
      <c r="AJ167" s="623"/>
      <c r="AK167" s="623"/>
      <c r="AL167" s="623"/>
      <c r="AM167" s="623"/>
      <c r="AN167" s="623"/>
    </row>
    <row r="168" spans="1:45" s="514" customFormat="1" ht="20.25">
      <c r="A168" s="418"/>
      <c r="B168" s="602"/>
      <c r="C168" s="603"/>
      <c r="D168" s="510"/>
      <c r="E168" s="510"/>
      <c r="F168" s="510"/>
      <c r="G168" s="645"/>
      <c r="H168" s="665"/>
      <c r="I168" s="665"/>
      <c r="J168" s="510"/>
      <c r="K168" s="511"/>
      <c r="L168" s="511"/>
      <c r="M168" s="511"/>
      <c r="N168" s="511"/>
      <c r="O168" s="511"/>
      <c r="P168" s="511"/>
      <c r="Q168" s="511"/>
      <c r="R168" s="511"/>
      <c r="S168" s="511"/>
      <c r="T168" s="511"/>
      <c r="U168" s="665"/>
      <c r="V168" s="665"/>
      <c r="W168" s="511"/>
      <c r="X168" s="511"/>
      <c r="Y168" s="511"/>
      <c r="Z168" s="665"/>
      <c r="AA168" s="665">
        <f t="shared" ref="AA168" si="89">AB168</f>
        <v>0</v>
      </c>
      <c r="AB168" s="665"/>
      <c r="AC168" s="492"/>
      <c r="AD168" s="492"/>
      <c r="AE168" s="492"/>
      <c r="AF168" s="492"/>
      <c r="AG168" s="492"/>
      <c r="AH168" s="492"/>
      <c r="AI168" s="511"/>
      <c r="AJ168" s="513"/>
    </row>
    <row r="169" spans="1:45" s="514" customFormat="1" ht="20.25">
      <c r="A169" s="666"/>
      <c r="B169" s="667"/>
      <c r="C169" s="668"/>
      <c r="D169" s="669"/>
      <c r="E169" s="669"/>
      <c r="F169" s="669"/>
      <c r="G169" s="670"/>
      <c r="H169" s="671"/>
      <c r="I169" s="671"/>
      <c r="J169" s="669"/>
      <c r="K169" s="672"/>
      <c r="L169" s="672"/>
      <c r="M169" s="672"/>
      <c r="N169" s="672"/>
      <c r="O169" s="672"/>
      <c r="P169" s="672"/>
      <c r="Q169" s="672"/>
      <c r="R169" s="672"/>
      <c r="S169" s="672"/>
      <c r="T169" s="672"/>
      <c r="U169" s="671"/>
      <c r="V169" s="671"/>
      <c r="W169" s="672"/>
      <c r="X169" s="672"/>
      <c r="Y169" s="673"/>
      <c r="Z169" s="671"/>
      <c r="AA169" s="672"/>
      <c r="AB169" s="674"/>
      <c r="AC169" s="675"/>
      <c r="AD169" s="672"/>
      <c r="AE169" s="672"/>
      <c r="AF169" s="672"/>
      <c r="AG169" s="672"/>
      <c r="AH169" s="672"/>
      <c r="AI169" s="672"/>
      <c r="AJ169" s="513"/>
    </row>
    <row r="170" spans="1:45">
      <c r="B170" s="376" t="s">
        <v>19</v>
      </c>
      <c r="C170" s="376"/>
      <c r="D170" s="368"/>
      <c r="E170" s="368"/>
      <c r="F170" s="368"/>
      <c r="G170" s="368"/>
      <c r="H170" s="368"/>
      <c r="I170" s="368"/>
      <c r="J170" s="368"/>
      <c r="K170" s="368"/>
      <c r="L170" s="368"/>
      <c r="M170" s="368"/>
      <c r="N170" s="368"/>
      <c r="O170" s="368"/>
      <c r="P170" s="368"/>
      <c r="Q170" s="368"/>
      <c r="R170" s="368"/>
      <c r="S170" s="368"/>
      <c r="T170" s="368"/>
      <c r="U170" s="317"/>
      <c r="V170" s="317"/>
      <c r="W170" s="317"/>
      <c r="X170" s="317"/>
      <c r="Y170" s="317"/>
      <c r="Z170" s="317"/>
      <c r="AA170" s="317"/>
      <c r="AB170" s="316"/>
      <c r="AC170" s="317"/>
      <c r="AD170" s="317"/>
      <c r="AE170" s="317"/>
      <c r="AF170" s="317"/>
      <c r="AG170" s="317"/>
      <c r="AH170" s="317"/>
      <c r="AI170" s="317"/>
    </row>
    <row r="171" spans="1:45">
      <c r="A171" s="319"/>
      <c r="B171" s="377" t="s">
        <v>20</v>
      </c>
      <c r="C171" s="378"/>
      <c r="D171" s="319"/>
      <c r="E171" s="319"/>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19"/>
      <c r="AB171" s="318"/>
      <c r="AC171" s="319"/>
      <c r="AD171" s="319"/>
      <c r="AE171" s="319"/>
      <c r="AF171" s="319"/>
      <c r="AG171" s="319"/>
      <c r="AH171" s="319"/>
      <c r="AI171" s="319"/>
    </row>
    <row r="172" spans="1:45" s="367" customFormat="1">
      <c r="A172" s="319"/>
      <c r="B172" s="377" t="s">
        <v>290</v>
      </c>
      <c r="C172" s="378"/>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8"/>
      <c r="AC172" s="319"/>
      <c r="AD172" s="319"/>
      <c r="AE172" s="319"/>
      <c r="AF172" s="319"/>
      <c r="AG172" s="319"/>
      <c r="AH172" s="319"/>
      <c r="AI172" s="319"/>
      <c r="AK172" s="319"/>
      <c r="AL172" s="319"/>
      <c r="AM172" s="319"/>
      <c r="AN172" s="319"/>
      <c r="AO172" s="319"/>
      <c r="AP172" s="319"/>
      <c r="AQ172" s="319"/>
      <c r="AR172" s="319"/>
      <c r="AS172" s="319"/>
    </row>
    <row r="173" spans="1:45" s="367" customFormat="1">
      <c r="A173" s="319"/>
      <c r="B173" s="369" t="s">
        <v>291</v>
      </c>
      <c r="C173" s="369"/>
      <c r="D173" s="369"/>
      <c r="E173" s="369"/>
      <c r="F173" s="369"/>
      <c r="G173" s="369"/>
      <c r="H173" s="369"/>
      <c r="I173" s="369"/>
      <c r="J173" s="369"/>
      <c r="K173" s="369"/>
      <c r="L173" s="369"/>
      <c r="M173" s="369"/>
      <c r="N173" s="369"/>
      <c r="O173" s="369"/>
      <c r="P173" s="369"/>
      <c r="Q173" s="369"/>
      <c r="R173" s="369"/>
      <c r="S173" s="369"/>
      <c r="T173" s="369"/>
      <c r="U173" s="369"/>
      <c r="V173" s="369"/>
      <c r="W173" s="319"/>
      <c r="X173" s="319"/>
      <c r="Y173" s="319"/>
      <c r="Z173" s="319"/>
      <c r="AA173" s="319"/>
      <c r="AB173" s="318"/>
      <c r="AC173" s="319"/>
      <c r="AD173" s="319"/>
      <c r="AE173" s="319"/>
      <c r="AF173" s="319"/>
      <c r="AG173" s="319"/>
      <c r="AH173" s="319"/>
      <c r="AI173" s="319"/>
      <c r="AK173" s="319"/>
      <c r="AL173" s="319"/>
      <c r="AM173" s="319"/>
      <c r="AN173" s="319"/>
      <c r="AO173" s="319"/>
      <c r="AP173" s="319"/>
      <c r="AQ173" s="319"/>
      <c r="AR173" s="319"/>
      <c r="AS173" s="319"/>
    </row>
    <row r="174" spans="1:45" s="367" customFormat="1">
      <c r="A174" s="319"/>
      <c r="B174" s="319"/>
      <c r="C174" s="319"/>
      <c r="D174" s="319"/>
      <c r="E174" s="319"/>
      <c r="F174" s="319"/>
      <c r="G174" s="319"/>
      <c r="H174" s="319"/>
      <c r="I174" s="319"/>
      <c r="J174" s="319"/>
      <c r="K174" s="319"/>
      <c r="L174" s="319"/>
      <c r="M174" s="319"/>
      <c r="N174" s="319"/>
      <c r="O174" s="319"/>
      <c r="P174" s="319"/>
      <c r="Q174" s="319"/>
      <c r="R174" s="319"/>
      <c r="S174" s="319"/>
      <c r="T174" s="319"/>
      <c r="U174" s="319"/>
      <c r="V174" s="319"/>
      <c r="W174" s="319"/>
      <c r="X174" s="319"/>
      <c r="Y174" s="319"/>
      <c r="Z174" s="319"/>
      <c r="AA174" s="319"/>
      <c r="AB174" s="318"/>
      <c r="AC174" s="320"/>
      <c r="AD174" s="319"/>
      <c r="AE174" s="319"/>
      <c r="AF174" s="319"/>
      <c r="AG174" s="319"/>
      <c r="AH174" s="319"/>
      <c r="AI174" s="319"/>
      <c r="AK174" s="319"/>
      <c r="AL174" s="319"/>
      <c r="AM174" s="319"/>
      <c r="AN174" s="319"/>
      <c r="AO174" s="319"/>
      <c r="AP174" s="319"/>
      <c r="AQ174" s="319"/>
      <c r="AR174" s="319"/>
      <c r="AS174" s="319"/>
    </row>
    <row r="175" spans="1:45" s="367" customFormat="1">
      <c r="A175" s="319"/>
      <c r="B175" s="319"/>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8"/>
      <c r="AC175" s="320"/>
      <c r="AD175" s="319"/>
      <c r="AE175" s="319"/>
      <c r="AF175" s="319"/>
      <c r="AG175" s="319"/>
      <c r="AH175" s="319"/>
      <c r="AI175" s="319"/>
      <c r="AK175" s="319"/>
      <c r="AL175" s="319"/>
      <c r="AM175" s="319"/>
      <c r="AN175" s="319"/>
      <c r="AO175" s="319"/>
      <c r="AP175" s="319"/>
      <c r="AQ175" s="319"/>
      <c r="AR175" s="319"/>
      <c r="AS175" s="319"/>
    </row>
    <row r="176" spans="1:45" s="367" customFormat="1">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8"/>
      <c r="AC176" s="320"/>
      <c r="AD176" s="319"/>
      <c r="AE176" s="319"/>
      <c r="AF176" s="319"/>
      <c r="AG176" s="319"/>
      <c r="AH176" s="319"/>
      <c r="AI176" s="319"/>
      <c r="AK176" s="319"/>
      <c r="AL176" s="319"/>
      <c r="AM176" s="319"/>
      <c r="AN176" s="319"/>
      <c r="AO176" s="319"/>
      <c r="AP176" s="319"/>
      <c r="AQ176" s="319"/>
      <c r="AR176" s="319"/>
      <c r="AS176" s="319"/>
    </row>
    <row r="177" spans="1:45" s="367" customFormat="1">
      <c r="A177" s="319"/>
      <c r="B177" s="319"/>
      <c r="C177" s="319"/>
      <c r="D177" s="319"/>
      <c r="E177" s="319"/>
      <c r="F177" s="319"/>
      <c r="G177" s="319"/>
      <c r="H177" s="319"/>
      <c r="I177" s="319"/>
      <c r="J177" s="319"/>
      <c r="K177" s="319"/>
      <c r="L177" s="319"/>
      <c r="M177" s="319"/>
      <c r="N177" s="319"/>
      <c r="O177" s="319"/>
      <c r="P177" s="319"/>
      <c r="Q177" s="319"/>
      <c r="R177" s="319"/>
      <c r="S177" s="319"/>
      <c r="T177" s="319"/>
      <c r="U177" s="319"/>
      <c r="V177" s="319"/>
      <c r="W177" s="319"/>
      <c r="X177" s="319"/>
      <c r="Y177" s="319"/>
      <c r="Z177" s="319"/>
      <c r="AA177" s="319"/>
      <c r="AB177" s="318"/>
      <c r="AC177" s="320"/>
      <c r="AD177" s="319"/>
      <c r="AE177" s="319"/>
      <c r="AF177" s="319"/>
      <c r="AG177" s="319"/>
      <c r="AH177" s="319"/>
      <c r="AI177" s="319"/>
      <c r="AK177" s="319"/>
      <c r="AL177" s="319"/>
      <c r="AM177" s="319"/>
      <c r="AN177" s="319"/>
      <c r="AO177" s="319"/>
      <c r="AP177" s="319"/>
      <c r="AQ177" s="319"/>
      <c r="AR177" s="319"/>
      <c r="AS177" s="319"/>
    </row>
    <row r="178" spans="1:45" s="367" customFormat="1">
      <c r="A178" s="319"/>
      <c r="B178" s="319"/>
      <c r="C178" s="319"/>
      <c r="D178" s="319"/>
      <c r="E178" s="319"/>
      <c r="F178" s="319"/>
      <c r="G178" s="319"/>
      <c r="H178" s="319"/>
      <c r="I178" s="319"/>
      <c r="J178" s="319"/>
      <c r="K178" s="319"/>
      <c r="L178" s="319"/>
      <c r="M178" s="319"/>
      <c r="N178" s="319"/>
      <c r="O178" s="319"/>
      <c r="P178" s="319"/>
      <c r="Q178" s="319"/>
      <c r="R178" s="319"/>
      <c r="S178" s="319"/>
      <c r="T178" s="319"/>
      <c r="U178" s="319"/>
      <c r="V178" s="319"/>
      <c r="W178" s="319"/>
      <c r="X178" s="319"/>
      <c r="Y178" s="319"/>
      <c r="Z178" s="319"/>
      <c r="AA178" s="319"/>
      <c r="AB178" s="318"/>
      <c r="AC178" s="320"/>
      <c r="AD178" s="319"/>
      <c r="AE178" s="319"/>
      <c r="AF178" s="319"/>
      <c r="AG178" s="319"/>
      <c r="AH178" s="319"/>
      <c r="AI178" s="319"/>
      <c r="AK178" s="319"/>
      <c r="AL178" s="319"/>
      <c r="AM178" s="319"/>
      <c r="AN178" s="319"/>
      <c r="AO178" s="319"/>
      <c r="AP178" s="319"/>
      <c r="AQ178" s="319"/>
      <c r="AR178" s="319"/>
      <c r="AS178" s="319"/>
    </row>
    <row r="179" spans="1:45" s="367" customFormat="1">
      <c r="A179" s="319"/>
      <c r="B179" s="319"/>
      <c r="C179" s="319"/>
      <c r="D179" s="319"/>
      <c r="E179" s="319"/>
      <c r="F179" s="319"/>
      <c r="G179" s="319"/>
      <c r="H179" s="319"/>
      <c r="I179" s="319"/>
      <c r="J179" s="319"/>
      <c r="K179" s="319"/>
      <c r="L179" s="319"/>
      <c r="M179" s="319"/>
      <c r="N179" s="319"/>
      <c r="O179" s="319"/>
      <c r="P179" s="319"/>
      <c r="Q179" s="319"/>
      <c r="R179" s="319"/>
      <c r="S179" s="319"/>
      <c r="T179" s="319"/>
      <c r="U179" s="319"/>
      <c r="V179" s="319"/>
      <c r="W179" s="319"/>
      <c r="X179" s="319"/>
      <c r="Y179" s="319"/>
      <c r="Z179" s="319"/>
      <c r="AA179" s="319"/>
      <c r="AB179" s="318"/>
      <c r="AC179" s="320"/>
      <c r="AD179" s="319"/>
      <c r="AE179" s="319"/>
      <c r="AF179" s="319"/>
      <c r="AG179" s="319"/>
      <c r="AH179" s="319"/>
      <c r="AI179" s="319"/>
      <c r="AK179" s="319"/>
      <c r="AL179" s="319"/>
      <c r="AM179" s="319"/>
      <c r="AN179" s="319"/>
      <c r="AO179" s="319"/>
      <c r="AP179" s="319"/>
      <c r="AQ179" s="319"/>
      <c r="AR179" s="319"/>
      <c r="AS179" s="319"/>
    </row>
    <row r="180" spans="1:45" s="367" customFormat="1">
      <c r="A180" s="319"/>
      <c r="B180" s="319"/>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319"/>
      <c r="Z180" s="319"/>
      <c r="AA180" s="319"/>
      <c r="AB180" s="318"/>
      <c r="AC180" s="320"/>
      <c r="AD180" s="319"/>
      <c r="AE180" s="319"/>
      <c r="AF180" s="319"/>
      <c r="AG180" s="319"/>
      <c r="AH180" s="319"/>
      <c r="AI180" s="319"/>
      <c r="AK180" s="319"/>
      <c r="AL180" s="319"/>
      <c r="AM180" s="319"/>
      <c r="AN180" s="319"/>
      <c r="AO180" s="319"/>
      <c r="AP180" s="319"/>
      <c r="AQ180" s="319"/>
      <c r="AR180" s="319"/>
      <c r="AS180" s="319"/>
    </row>
    <row r="181" spans="1:45" s="367" customFormat="1">
      <c r="A181" s="319"/>
      <c r="B181" s="319"/>
      <c r="C181" s="319"/>
      <c r="D181" s="319"/>
      <c r="E181" s="319"/>
      <c r="F181" s="319"/>
      <c r="G181" s="319"/>
      <c r="H181" s="319"/>
      <c r="I181" s="319"/>
      <c r="J181" s="319"/>
      <c r="K181" s="319"/>
      <c r="L181" s="319"/>
      <c r="M181" s="319"/>
      <c r="N181" s="319"/>
      <c r="O181" s="319"/>
      <c r="P181" s="319"/>
      <c r="Q181" s="319"/>
      <c r="R181" s="319"/>
      <c r="S181" s="319"/>
      <c r="T181" s="319"/>
      <c r="U181" s="319"/>
      <c r="V181" s="319"/>
      <c r="W181" s="319"/>
      <c r="X181" s="319"/>
      <c r="Y181" s="319"/>
      <c r="Z181" s="319"/>
      <c r="AA181" s="319"/>
      <c r="AB181" s="318"/>
      <c r="AC181" s="320"/>
      <c r="AD181" s="319"/>
      <c r="AE181" s="319"/>
      <c r="AF181" s="319"/>
      <c r="AG181" s="319"/>
      <c r="AH181" s="319"/>
      <c r="AI181" s="319"/>
      <c r="AK181" s="319"/>
      <c r="AL181" s="319"/>
      <c r="AM181" s="319"/>
      <c r="AN181" s="319"/>
      <c r="AO181" s="319"/>
      <c r="AP181" s="319"/>
      <c r="AQ181" s="319"/>
      <c r="AR181" s="319"/>
      <c r="AS181" s="319"/>
    </row>
    <row r="182" spans="1:45" s="367" customFormat="1">
      <c r="A182" s="319"/>
      <c r="B182" s="319"/>
      <c r="C182" s="319"/>
      <c r="D182" s="319"/>
      <c r="E182" s="319"/>
      <c r="F182" s="319"/>
      <c r="G182" s="319"/>
      <c r="H182" s="319"/>
      <c r="I182" s="319"/>
      <c r="J182" s="319"/>
      <c r="K182" s="319"/>
      <c r="L182" s="319"/>
      <c r="M182" s="319"/>
      <c r="N182" s="319"/>
      <c r="O182" s="319"/>
      <c r="P182" s="319"/>
      <c r="Q182" s="319"/>
      <c r="R182" s="319"/>
      <c r="S182" s="319"/>
      <c r="T182" s="319"/>
      <c r="U182" s="319"/>
      <c r="V182" s="319"/>
      <c r="W182" s="319"/>
      <c r="X182" s="319"/>
      <c r="Y182" s="319"/>
      <c r="Z182" s="319"/>
      <c r="AA182" s="319"/>
      <c r="AB182" s="318"/>
      <c r="AC182" s="320"/>
      <c r="AD182" s="319"/>
      <c r="AE182" s="319"/>
      <c r="AF182" s="319"/>
      <c r="AG182" s="319"/>
      <c r="AH182" s="319"/>
      <c r="AI182" s="319"/>
      <c r="AK182" s="319"/>
      <c r="AL182" s="319"/>
      <c r="AM182" s="319"/>
      <c r="AN182" s="319"/>
      <c r="AO182" s="319"/>
      <c r="AP182" s="319"/>
      <c r="AQ182" s="319"/>
      <c r="AR182" s="319"/>
      <c r="AS182" s="319"/>
    </row>
    <row r="183" spans="1:45" s="367" customFormat="1">
      <c r="A183" s="319"/>
      <c r="B183" s="319"/>
      <c r="C183" s="319"/>
      <c r="D183" s="319"/>
      <c r="E183" s="319"/>
      <c r="F183" s="319"/>
      <c r="G183" s="319"/>
      <c r="H183" s="319"/>
      <c r="I183" s="319"/>
      <c r="J183" s="319"/>
      <c r="K183" s="319"/>
      <c r="L183" s="319"/>
      <c r="M183" s="319"/>
      <c r="N183" s="319"/>
      <c r="O183" s="319"/>
      <c r="P183" s="319"/>
      <c r="Q183" s="319"/>
      <c r="R183" s="319"/>
      <c r="S183" s="319"/>
      <c r="T183" s="319"/>
      <c r="U183" s="319"/>
      <c r="V183" s="319"/>
      <c r="W183" s="319"/>
      <c r="X183" s="319"/>
      <c r="Y183" s="319"/>
      <c r="Z183" s="319"/>
      <c r="AA183" s="319"/>
      <c r="AB183" s="318"/>
      <c r="AC183" s="320"/>
      <c r="AD183" s="319"/>
      <c r="AE183" s="319"/>
      <c r="AF183" s="319"/>
      <c r="AG183" s="319"/>
      <c r="AH183" s="319"/>
      <c r="AI183" s="319"/>
      <c r="AK183" s="319"/>
      <c r="AL183" s="319"/>
      <c r="AM183" s="319"/>
      <c r="AN183" s="319"/>
      <c r="AO183" s="319"/>
      <c r="AP183" s="319"/>
      <c r="AQ183" s="319"/>
      <c r="AR183" s="319"/>
      <c r="AS183" s="319"/>
    </row>
    <row r="184" spans="1:45" s="367" customFormat="1">
      <c r="A184" s="319"/>
      <c r="B184" s="319"/>
      <c r="C184" s="319"/>
      <c r="D184" s="319"/>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19"/>
      <c r="AA184" s="319"/>
      <c r="AB184" s="318"/>
      <c r="AC184" s="320"/>
      <c r="AD184" s="319"/>
      <c r="AE184" s="319"/>
      <c r="AF184" s="319"/>
      <c r="AG184" s="319"/>
      <c r="AH184" s="319"/>
      <c r="AI184" s="319"/>
      <c r="AK184" s="319"/>
      <c r="AL184" s="319"/>
      <c r="AM184" s="319"/>
      <c r="AN184" s="319"/>
      <c r="AO184" s="319"/>
      <c r="AP184" s="319"/>
      <c r="AQ184" s="319"/>
      <c r="AR184" s="319"/>
      <c r="AS184" s="319"/>
    </row>
    <row r="185" spans="1:45" s="367" customFormat="1">
      <c r="A185" s="319"/>
      <c r="B185" s="319"/>
      <c r="C185" s="319"/>
      <c r="D185" s="319"/>
      <c r="E185" s="319"/>
      <c r="F185" s="319"/>
      <c r="G185" s="319"/>
      <c r="H185" s="319"/>
      <c r="I185" s="319"/>
      <c r="J185" s="319"/>
      <c r="K185" s="319"/>
      <c r="L185" s="319"/>
      <c r="M185" s="319"/>
      <c r="N185" s="319"/>
      <c r="O185" s="319"/>
      <c r="P185" s="319"/>
      <c r="Q185" s="319"/>
      <c r="R185" s="319"/>
      <c r="S185" s="319"/>
      <c r="T185" s="319"/>
      <c r="U185" s="319"/>
      <c r="V185" s="319"/>
      <c r="W185" s="319"/>
      <c r="X185" s="319"/>
      <c r="Y185" s="319"/>
      <c r="Z185" s="319"/>
      <c r="AA185" s="319"/>
      <c r="AB185" s="318"/>
      <c r="AC185" s="320"/>
      <c r="AD185" s="319"/>
      <c r="AE185" s="319"/>
      <c r="AF185" s="319"/>
      <c r="AG185" s="319"/>
      <c r="AH185" s="319"/>
      <c r="AI185" s="319"/>
      <c r="AK185" s="319"/>
      <c r="AL185" s="319"/>
      <c r="AM185" s="319"/>
      <c r="AN185" s="319"/>
      <c r="AO185" s="319"/>
      <c r="AP185" s="319"/>
      <c r="AQ185" s="319"/>
      <c r="AR185" s="319"/>
      <c r="AS185" s="319"/>
    </row>
    <row r="186" spans="1:45" s="367" customFormat="1">
      <c r="A186" s="319"/>
      <c r="B186" s="319"/>
      <c r="C186" s="319"/>
      <c r="D186" s="319"/>
      <c r="E186" s="319"/>
      <c r="F186" s="319"/>
      <c r="G186" s="319"/>
      <c r="H186" s="319"/>
      <c r="I186" s="319"/>
      <c r="J186" s="319"/>
      <c r="K186" s="319"/>
      <c r="L186" s="319"/>
      <c r="M186" s="319"/>
      <c r="N186" s="319"/>
      <c r="O186" s="319"/>
      <c r="P186" s="319"/>
      <c r="Q186" s="319"/>
      <c r="R186" s="319"/>
      <c r="S186" s="319"/>
      <c r="T186" s="319"/>
      <c r="U186" s="319"/>
      <c r="V186" s="319"/>
      <c r="W186" s="319"/>
      <c r="X186" s="319"/>
      <c r="Y186" s="319"/>
      <c r="Z186" s="319"/>
      <c r="AA186" s="319"/>
      <c r="AB186" s="318"/>
      <c r="AC186" s="320"/>
      <c r="AD186" s="319"/>
      <c r="AE186" s="319"/>
      <c r="AF186" s="319"/>
      <c r="AG186" s="319"/>
      <c r="AH186" s="319"/>
      <c r="AI186" s="319"/>
      <c r="AK186" s="319"/>
      <c r="AL186" s="319"/>
      <c r="AM186" s="319"/>
      <c r="AN186" s="319"/>
      <c r="AO186" s="319"/>
      <c r="AP186" s="319"/>
      <c r="AQ186" s="319"/>
      <c r="AR186" s="319"/>
      <c r="AS186" s="319"/>
    </row>
    <row r="187" spans="1:45" s="367" customFormat="1">
      <c r="A187" s="319"/>
      <c r="B187" s="319"/>
      <c r="C187" s="319"/>
      <c r="D187" s="319"/>
      <c r="E187" s="319"/>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9"/>
      <c r="AB187" s="318"/>
      <c r="AC187" s="320"/>
      <c r="AD187" s="319"/>
      <c r="AE187" s="319"/>
      <c r="AF187" s="319"/>
      <c r="AG187" s="319"/>
      <c r="AH187" s="319"/>
      <c r="AI187" s="319"/>
      <c r="AK187" s="319"/>
      <c r="AL187" s="319"/>
      <c r="AM187" s="319"/>
      <c r="AN187" s="319"/>
      <c r="AO187" s="319"/>
      <c r="AP187" s="319"/>
      <c r="AQ187" s="319"/>
      <c r="AR187" s="319"/>
      <c r="AS187" s="319"/>
    </row>
    <row r="188" spans="1:45" s="367" customFormat="1">
      <c r="A188" s="319"/>
      <c r="B188" s="319"/>
      <c r="C188" s="319"/>
      <c r="D188" s="319"/>
      <c r="E188" s="319"/>
      <c r="F188" s="319"/>
      <c r="G188" s="319"/>
      <c r="H188" s="319"/>
      <c r="I188" s="319"/>
      <c r="J188" s="319"/>
      <c r="K188" s="319"/>
      <c r="L188" s="319"/>
      <c r="M188" s="319"/>
      <c r="N188" s="319"/>
      <c r="O188" s="319"/>
      <c r="P188" s="319"/>
      <c r="Q188" s="319"/>
      <c r="R188" s="319"/>
      <c r="S188" s="319"/>
      <c r="T188" s="319"/>
      <c r="U188" s="319"/>
      <c r="V188" s="319"/>
      <c r="W188" s="319"/>
      <c r="X188" s="319"/>
      <c r="Y188" s="319"/>
      <c r="Z188" s="319"/>
      <c r="AA188" s="319"/>
      <c r="AB188" s="318"/>
      <c r="AC188" s="320"/>
      <c r="AD188" s="319"/>
      <c r="AE188" s="319"/>
      <c r="AF188" s="319"/>
      <c r="AG188" s="319"/>
      <c r="AH188" s="319"/>
      <c r="AI188" s="319"/>
      <c r="AK188" s="319"/>
      <c r="AL188" s="319"/>
      <c r="AM188" s="319"/>
      <c r="AN188" s="319"/>
      <c r="AO188" s="319"/>
      <c r="AP188" s="319"/>
      <c r="AQ188" s="319"/>
      <c r="AR188" s="319"/>
      <c r="AS188" s="319"/>
    </row>
    <row r="189" spans="1:45" s="367" customFormat="1">
      <c r="A189" s="319"/>
      <c r="B189" s="319"/>
      <c r="C189" s="319"/>
      <c r="D189" s="319"/>
      <c r="E189" s="319"/>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8"/>
      <c r="AC189" s="320"/>
      <c r="AD189" s="319"/>
      <c r="AE189" s="319"/>
      <c r="AF189" s="319"/>
      <c r="AG189" s="319"/>
      <c r="AH189" s="319"/>
      <c r="AI189" s="319"/>
      <c r="AK189" s="319"/>
      <c r="AL189" s="319"/>
      <c r="AM189" s="319"/>
      <c r="AN189" s="319"/>
      <c r="AO189" s="319"/>
      <c r="AP189" s="319"/>
      <c r="AQ189" s="319"/>
      <c r="AR189" s="319"/>
      <c r="AS189" s="319"/>
    </row>
    <row r="190" spans="1:45" s="367" customFormat="1">
      <c r="A190" s="319"/>
      <c r="B190" s="319"/>
      <c r="C190" s="319"/>
      <c r="D190" s="319"/>
      <c r="E190" s="319"/>
      <c r="F190" s="319"/>
      <c r="G190" s="319"/>
      <c r="H190" s="319"/>
      <c r="I190" s="319"/>
      <c r="J190" s="319"/>
      <c r="K190" s="319"/>
      <c r="L190" s="319"/>
      <c r="M190" s="319"/>
      <c r="N190" s="319"/>
      <c r="O190" s="319"/>
      <c r="P190" s="319"/>
      <c r="Q190" s="319"/>
      <c r="R190" s="319"/>
      <c r="S190" s="319"/>
      <c r="T190" s="319"/>
      <c r="U190" s="319"/>
      <c r="V190" s="319"/>
      <c r="W190" s="319"/>
      <c r="X190" s="319"/>
      <c r="Y190" s="319"/>
      <c r="Z190" s="319"/>
      <c r="AA190" s="319"/>
      <c r="AB190" s="318"/>
      <c r="AC190" s="320"/>
      <c r="AD190" s="319"/>
      <c r="AE190" s="319"/>
      <c r="AF190" s="319"/>
      <c r="AG190" s="319"/>
      <c r="AH190" s="319"/>
      <c r="AI190" s="319"/>
      <c r="AK190" s="319"/>
      <c r="AL190" s="319"/>
      <c r="AM190" s="319"/>
      <c r="AN190" s="319"/>
      <c r="AO190" s="319"/>
      <c r="AP190" s="319"/>
      <c r="AQ190" s="319"/>
      <c r="AR190" s="319"/>
      <c r="AS190" s="319"/>
    </row>
    <row r="191" spans="1:45" s="367" customFormat="1">
      <c r="A191" s="319"/>
      <c r="B191" s="319"/>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8"/>
      <c r="AC191" s="320"/>
      <c r="AD191" s="319"/>
      <c r="AE191" s="319"/>
      <c r="AF191" s="319"/>
      <c r="AG191" s="319"/>
      <c r="AH191" s="319"/>
      <c r="AI191" s="319"/>
      <c r="AK191" s="319"/>
      <c r="AL191" s="319"/>
      <c r="AM191" s="319"/>
      <c r="AN191" s="319"/>
      <c r="AO191" s="319"/>
      <c r="AP191" s="319"/>
      <c r="AQ191" s="319"/>
      <c r="AR191" s="319"/>
      <c r="AS191" s="319"/>
    </row>
    <row r="192" spans="1:45" s="367" customFormat="1">
      <c r="A192" s="319"/>
      <c r="B192" s="319"/>
      <c r="C192" s="319"/>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8"/>
      <c r="AC192" s="320"/>
      <c r="AD192" s="319"/>
      <c r="AE192" s="319"/>
      <c r="AF192" s="319"/>
      <c r="AG192" s="319"/>
      <c r="AH192" s="319"/>
      <c r="AI192" s="319"/>
      <c r="AK192" s="319"/>
      <c r="AL192" s="319"/>
      <c r="AM192" s="319"/>
      <c r="AN192" s="319"/>
      <c r="AO192" s="319"/>
      <c r="AP192" s="319"/>
      <c r="AQ192" s="319"/>
      <c r="AR192" s="319"/>
      <c r="AS192" s="319"/>
    </row>
    <row r="193" spans="1:45" s="367" customFormat="1">
      <c r="A193" s="319"/>
      <c r="B193" s="319"/>
      <c r="C193" s="319"/>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8"/>
      <c r="AC193" s="320"/>
      <c r="AD193" s="319"/>
      <c r="AE193" s="319"/>
      <c r="AF193" s="319"/>
      <c r="AG193" s="319"/>
      <c r="AH193" s="319"/>
      <c r="AI193" s="319"/>
      <c r="AK193" s="319"/>
      <c r="AL193" s="319"/>
      <c r="AM193" s="319"/>
      <c r="AN193" s="319"/>
      <c r="AO193" s="319"/>
      <c r="AP193" s="319"/>
      <c r="AQ193" s="319"/>
      <c r="AR193" s="319"/>
      <c r="AS193" s="319"/>
    </row>
    <row r="194" spans="1:45" s="367" customFormat="1">
      <c r="A194" s="319"/>
      <c r="B194" s="319"/>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8"/>
      <c r="AC194" s="320"/>
      <c r="AD194" s="319"/>
      <c r="AE194" s="319"/>
      <c r="AF194" s="319"/>
      <c r="AG194" s="319"/>
      <c r="AH194" s="319"/>
      <c r="AI194" s="319"/>
      <c r="AK194" s="319"/>
      <c r="AL194" s="319"/>
      <c r="AM194" s="319"/>
      <c r="AN194" s="319"/>
      <c r="AO194" s="319"/>
      <c r="AP194" s="319"/>
      <c r="AQ194" s="319"/>
      <c r="AR194" s="319"/>
      <c r="AS194" s="319"/>
    </row>
    <row r="195" spans="1:45" s="367" customFormat="1">
      <c r="A195" s="319"/>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8"/>
      <c r="AC195" s="320"/>
      <c r="AD195" s="319"/>
      <c r="AE195" s="319"/>
      <c r="AF195" s="319"/>
      <c r="AG195" s="319"/>
      <c r="AH195" s="319"/>
      <c r="AI195" s="319"/>
      <c r="AK195" s="319"/>
      <c r="AL195" s="319"/>
      <c r="AM195" s="319"/>
      <c r="AN195" s="319"/>
      <c r="AO195" s="319"/>
      <c r="AP195" s="319"/>
      <c r="AQ195" s="319"/>
      <c r="AR195" s="319"/>
      <c r="AS195" s="319"/>
    </row>
    <row r="196" spans="1:45" s="367" customFormat="1">
      <c r="A196" s="319"/>
      <c r="B196" s="319"/>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319"/>
      <c r="Z196" s="319"/>
      <c r="AA196" s="319"/>
      <c r="AB196" s="318"/>
      <c r="AC196" s="320"/>
      <c r="AD196" s="319"/>
      <c r="AE196" s="319"/>
      <c r="AF196" s="319"/>
      <c r="AG196" s="319"/>
      <c r="AH196" s="319"/>
      <c r="AI196" s="319"/>
      <c r="AK196" s="319"/>
      <c r="AL196" s="319"/>
      <c r="AM196" s="319"/>
      <c r="AN196" s="319"/>
      <c r="AO196" s="319"/>
      <c r="AP196" s="319"/>
      <c r="AQ196" s="319"/>
      <c r="AR196" s="319"/>
      <c r="AS196" s="319"/>
    </row>
    <row r="197" spans="1:45" s="367" customFormat="1">
      <c r="A197" s="319"/>
      <c r="B197" s="319"/>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8"/>
      <c r="AC197" s="320"/>
      <c r="AD197" s="319"/>
      <c r="AE197" s="319"/>
      <c r="AF197" s="319"/>
      <c r="AG197" s="319"/>
      <c r="AH197" s="319"/>
      <c r="AI197" s="319"/>
      <c r="AK197" s="319"/>
      <c r="AL197" s="319"/>
      <c r="AM197" s="319"/>
      <c r="AN197" s="319"/>
      <c r="AO197" s="319"/>
      <c r="AP197" s="319"/>
      <c r="AQ197" s="319"/>
      <c r="AR197" s="319"/>
      <c r="AS197" s="319"/>
    </row>
    <row r="198" spans="1:45" s="367" customFormat="1">
      <c r="A198" s="319"/>
      <c r="B198" s="319"/>
      <c r="C198" s="319"/>
      <c r="D198" s="319"/>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8"/>
      <c r="AC198" s="320"/>
      <c r="AD198" s="319"/>
      <c r="AE198" s="319"/>
      <c r="AF198" s="319"/>
      <c r="AG198" s="319"/>
      <c r="AH198" s="319"/>
      <c r="AI198" s="319"/>
      <c r="AK198" s="319"/>
      <c r="AL198" s="319"/>
      <c r="AM198" s="319"/>
      <c r="AN198" s="319"/>
      <c r="AO198" s="319"/>
      <c r="AP198" s="319"/>
      <c r="AQ198" s="319"/>
      <c r="AR198" s="319"/>
      <c r="AS198" s="319"/>
    </row>
    <row r="199" spans="1:45" s="367" customFormat="1">
      <c r="A199" s="319"/>
      <c r="B199" s="319"/>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8"/>
      <c r="AC199" s="320"/>
      <c r="AD199" s="319"/>
      <c r="AE199" s="319"/>
      <c r="AF199" s="319"/>
      <c r="AG199" s="319"/>
      <c r="AH199" s="319"/>
      <c r="AI199" s="319"/>
      <c r="AK199" s="319"/>
      <c r="AL199" s="319"/>
      <c r="AM199" s="319"/>
      <c r="AN199" s="319"/>
      <c r="AO199" s="319"/>
      <c r="AP199" s="319"/>
      <c r="AQ199" s="319"/>
      <c r="AR199" s="319"/>
      <c r="AS199" s="319"/>
    </row>
    <row r="200" spans="1:45" s="367" customFormat="1">
      <c r="A200" s="319"/>
      <c r="B200" s="319"/>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8"/>
      <c r="AC200" s="320"/>
      <c r="AD200" s="319"/>
      <c r="AE200" s="319"/>
      <c r="AF200" s="319"/>
      <c r="AG200" s="319"/>
      <c r="AH200" s="319"/>
      <c r="AI200" s="319"/>
      <c r="AK200" s="319"/>
      <c r="AL200" s="319"/>
      <c r="AM200" s="319"/>
      <c r="AN200" s="319"/>
      <c r="AO200" s="319"/>
      <c r="AP200" s="319"/>
      <c r="AQ200" s="319"/>
      <c r="AR200" s="319"/>
      <c r="AS200" s="319"/>
    </row>
    <row r="201" spans="1:45" s="367" customFormat="1">
      <c r="A201" s="319"/>
      <c r="B201" s="319"/>
      <c r="C201" s="319"/>
      <c r="D201" s="319"/>
      <c r="E201" s="319"/>
      <c r="F201" s="319"/>
      <c r="G201" s="319"/>
      <c r="H201" s="319"/>
      <c r="I201" s="319"/>
      <c r="J201" s="319"/>
      <c r="K201" s="319"/>
      <c r="L201" s="319"/>
      <c r="M201" s="319"/>
      <c r="N201" s="319"/>
      <c r="O201" s="319"/>
      <c r="P201" s="319"/>
      <c r="Q201" s="319"/>
      <c r="R201" s="319"/>
      <c r="S201" s="319"/>
      <c r="T201" s="319"/>
      <c r="U201" s="319"/>
      <c r="V201" s="319"/>
      <c r="W201" s="319"/>
      <c r="X201" s="319"/>
      <c r="Y201" s="319"/>
      <c r="Z201" s="319"/>
      <c r="AA201" s="319"/>
      <c r="AB201" s="318"/>
      <c r="AC201" s="320"/>
      <c r="AD201" s="319"/>
      <c r="AE201" s="319"/>
      <c r="AF201" s="319"/>
      <c r="AG201" s="319"/>
      <c r="AH201" s="319"/>
      <c r="AI201" s="319"/>
      <c r="AK201" s="319"/>
      <c r="AL201" s="319"/>
      <c r="AM201" s="319"/>
      <c r="AN201" s="319"/>
      <c r="AO201" s="319"/>
      <c r="AP201" s="319"/>
      <c r="AQ201" s="319"/>
      <c r="AR201" s="319"/>
      <c r="AS201" s="319"/>
    </row>
    <row r="202" spans="1:45" s="367" customFormat="1">
      <c r="A202" s="319"/>
      <c r="B202" s="319"/>
      <c r="C202" s="319"/>
      <c r="D202" s="319"/>
      <c r="E202" s="319"/>
      <c r="F202" s="319"/>
      <c r="G202" s="319"/>
      <c r="H202" s="319"/>
      <c r="I202" s="319"/>
      <c r="J202" s="319"/>
      <c r="K202" s="319"/>
      <c r="L202" s="319"/>
      <c r="M202" s="319"/>
      <c r="N202" s="319"/>
      <c r="O202" s="319"/>
      <c r="P202" s="319"/>
      <c r="Q202" s="319"/>
      <c r="R202" s="319"/>
      <c r="S202" s="319"/>
      <c r="T202" s="319"/>
      <c r="U202" s="319"/>
      <c r="V202" s="319"/>
      <c r="W202" s="319"/>
      <c r="X202" s="319"/>
      <c r="Y202" s="319"/>
      <c r="Z202" s="319"/>
      <c r="AA202" s="319"/>
      <c r="AB202" s="318"/>
      <c r="AC202" s="320"/>
      <c r="AD202" s="319"/>
      <c r="AE202" s="319"/>
      <c r="AF202" s="319"/>
      <c r="AG202" s="319"/>
      <c r="AH202" s="319"/>
      <c r="AI202" s="319"/>
      <c r="AK202" s="319"/>
      <c r="AL202" s="319"/>
      <c r="AM202" s="319"/>
      <c r="AN202" s="319"/>
      <c r="AO202" s="319"/>
      <c r="AP202" s="319"/>
      <c r="AQ202" s="319"/>
      <c r="AR202" s="319"/>
      <c r="AS202" s="319"/>
    </row>
    <row r="203" spans="1:45" s="367" customFormat="1">
      <c r="A203" s="319"/>
      <c r="B203" s="319"/>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8"/>
      <c r="AC203" s="320"/>
      <c r="AD203" s="319"/>
      <c r="AE203" s="319"/>
      <c r="AF203" s="319"/>
      <c r="AG203" s="319"/>
      <c r="AH203" s="319"/>
      <c r="AI203" s="319"/>
      <c r="AK203" s="319"/>
      <c r="AL203" s="319"/>
      <c r="AM203" s="319"/>
      <c r="AN203" s="319"/>
      <c r="AO203" s="319"/>
      <c r="AP203" s="319"/>
      <c r="AQ203" s="319"/>
      <c r="AR203" s="319"/>
      <c r="AS203" s="319"/>
    </row>
    <row r="204" spans="1:45" s="367" customFormat="1">
      <c r="A204" s="319"/>
      <c r="B204" s="319"/>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8"/>
      <c r="AC204" s="320"/>
      <c r="AD204" s="319"/>
      <c r="AE204" s="319"/>
      <c r="AF204" s="319"/>
      <c r="AG204" s="319"/>
      <c r="AH204" s="319"/>
      <c r="AI204" s="319"/>
      <c r="AK204" s="319"/>
      <c r="AL204" s="319"/>
      <c r="AM204" s="319"/>
      <c r="AN204" s="319"/>
      <c r="AO204" s="319"/>
      <c r="AP204" s="319"/>
      <c r="AQ204" s="319"/>
      <c r="AR204" s="319"/>
      <c r="AS204" s="319"/>
    </row>
    <row r="205" spans="1:45" s="367" customFormat="1">
      <c r="A205" s="319"/>
      <c r="B205" s="319"/>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9"/>
      <c r="AB205" s="318"/>
      <c r="AC205" s="320"/>
      <c r="AD205" s="319"/>
      <c r="AE205" s="319"/>
      <c r="AF205" s="319"/>
      <c r="AG205" s="319"/>
      <c r="AH205" s="319"/>
      <c r="AI205" s="319"/>
      <c r="AK205" s="319"/>
      <c r="AL205" s="319"/>
      <c r="AM205" s="319"/>
      <c r="AN205" s="319"/>
      <c r="AO205" s="319"/>
      <c r="AP205" s="319"/>
      <c r="AQ205" s="319"/>
      <c r="AR205" s="319"/>
      <c r="AS205" s="319"/>
    </row>
    <row r="206" spans="1:45" s="367" customFormat="1">
      <c r="A206" s="319"/>
      <c r="B206" s="319"/>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8"/>
      <c r="AC206" s="320"/>
      <c r="AD206" s="319"/>
      <c r="AE206" s="319"/>
      <c r="AF206" s="319"/>
      <c r="AG206" s="319"/>
      <c r="AH206" s="319"/>
      <c r="AI206" s="319"/>
      <c r="AK206" s="319"/>
      <c r="AL206" s="319"/>
      <c r="AM206" s="319"/>
      <c r="AN206" s="319"/>
      <c r="AO206" s="319"/>
      <c r="AP206" s="319"/>
      <c r="AQ206" s="319"/>
      <c r="AR206" s="319"/>
      <c r="AS206" s="319"/>
    </row>
    <row r="207" spans="1:45" s="367" customFormat="1">
      <c r="A207" s="319"/>
      <c r="B207" s="319"/>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8"/>
      <c r="AC207" s="320"/>
      <c r="AD207" s="319"/>
      <c r="AE207" s="319"/>
      <c r="AF207" s="319"/>
      <c r="AG207" s="319"/>
      <c r="AH207" s="319"/>
      <c r="AI207" s="319"/>
      <c r="AK207" s="319"/>
      <c r="AL207" s="319"/>
      <c r="AM207" s="319"/>
      <c r="AN207" s="319"/>
      <c r="AO207" s="319"/>
      <c r="AP207" s="319"/>
      <c r="AQ207" s="319"/>
      <c r="AR207" s="319"/>
      <c r="AS207" s="319"/>
    </row>
    <row r="208" spans="1:45" s="367" customFormat="1">
      <c r="A208" s="319"/>
      <c r="B208" s="319"/>
      <c r="C208" s="319"/>
      <c r="D208" s="319"/>
      <c r="E208" s="319"/>
      <c r="F208" s="319"/>
      <c r="G208" s="319"/>
      <c r="H208" s="319"/>
      <c r="I208" s="319"/>
      <c r="J208" s="319"/>
      <c r="K208" s="319"/>
      <c r="L208" s="319"/>
      <c r="M208" s="319"/>
      <c r="N208" s="319"/>
      <c r="O208" s="319"/>
      <c r="P208" s="319"/>
      <c r="Q208" s="319"/>
      <c r="R208" s="319"/>
      <c r="S208" s="319"/>
      <c r="T208" s="319"/>
      <c r="U208" s="319"/>
      <c r="V208" s="319"/>
      <c r="W208" s="319"/>
      <c r="X208" s="319"/>
      <c r="Y208" s="319"/>
      <c r="Z208" s="319"/>
      <c r="AA208" s="319"/>
      <c r="AB208" s="318"/>
      <c r="AC208" s="320"/>
      <c r="AD208" s="319"/>
      <c r="AE208" s="319"/>
      <c r="AF208" s="319"/>
      <c r="AG208" s="319"/>
      <c r="AH208" s="319"/>
      <c r="AI208" s="319"/>
      <c r="AK208" s="319"/>
      <c r="AL208" s="319"/>
      <c r="AM208" s="319"/>
      <c r="AN208" s="319"/>
      <c r="AO208" s="319"/>
      <c r="AP208" s="319"/>
      <c r="AQ208" s="319"/>
      <c r="AR208" s="319"/>
      <c r="AS208" s="319"/>
    </row>
    <row r="209" spans="1:45" s="367" customFormat="1">
      <c r="A209" s="319"/>
      <c r="B209" s="319"/>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8"/>
      <c r="AC209" s="320"/>
      <c r="AD209" s="319"/>
      <c r="AE209" s="319"/>
      <c r="AF209" s="319"/>
      <c r="AG209" s="319"/>
      <c r="AH209" s="319"/>
      <c r="AI209" s="319"/>
      <c r="AK209" s="319"/>
      <c r="AL209" s="319"/>
      <c r="AM209" s="319"/>
      <c r="AN209" s="319"/>
      <c r="AO209" s="319"/>
      <c r="AP209" s="319"/>
      <c r="AQ209" s="319"/>
      <c r="AR209" s="319"/>
      <c r="AS209" s="319"/>
    </row>
    <row r="210" spans="1:45" s="367" customFormat="1">
      <c r="A210" s="319"/>
      <c r="B210" s="319"/>
      <c r="C210" s="319"/>
      <c r="D210" s="319"/>
      <c r="E210" s="319"/>
      <c r="F210" s="319"/>
      <c r="G210" s="319"/>
      <c r="H210" s="319"/>
      <c r="I210" s="319"/>
      <c r="J210" s="319"/>
      <c r="K210" s="319"/>
      <c r="L210" s="319"/>
      <c r="M210" s="319"/>
      <c r="N210" s="319"/>
      <c r="O210" s="319"/>
      <c r="P210" s="319"/>
      <c r="Q210" s="319"/>
      <c r="R210" s="319"/>
      <c r="S210" s="319"/>
      <c r="T210" s="319"/>
      <c r="U210" s="319"/>
      <c r="V210" s="319"/>
      <c r="W210" s="319"/>
      <c r="X210" s="319"/>
      <c r="Y210" s="319"/>
      <c r="Z210" s="319"/>
      <c r="AA210" s="319"/>
      <c r="AB210" s="318"/>
      <c r="AC210" s="320"/>
      <c r="AD210" s="319"/>
      <c r="AE210" s="319"/>
      <c r="AF210" s="319"/>
      <c r="AG210" s="319"/>
      <c r="AH210" s="319"/>
      <c r="AI210" s="319"/>
      <c r="AK210" s="319"/>
      <c r="AL210" s="319"/>
      <c r="AM210" s="319"/>
      <c r="AN210" s="319"/>
      <c r="AO210" s="319"/>
      <c r="AP210" s="319"/>
      <c r="AQ210" s="319"/>
      <c r="AR210" s="319"/>
      <c r="AS210" s="319"/>
    </row>
    <row r="211" spans="1:45" s="367" customFormat="1">
      <c r="A211" s="319"/>
      <c r="B211" s="319"/>
      <c r="C211" s="319"/>
      <c r="D211" s="319"/>
      <c r="E211" s="319"/>
      <c r="F211" s="319"/>
      <c r="G211" s="319"/>
      <c r="H211" s="319"/>
      <c r="I211" s="319"/>
      <c r="J211" s="319"/>
      <c r="K211" s="319"/>
      <c r="L211" s="319"/>
      <c r="M211" s="319"/>
      <c r="N211" s="319"/>
      <c r="O211" s="319"/>
      <c r="P211" s="319"/>
      <c r="Q211" s="319"/>
      <c r="R211" s="319"/>
      <c r="S211" s="319"/>
      <c r="T211" s="319"/>
      <c r="U211" s="319"/>
      <c r="V211" s="319"/>
      <c r="W211" s="319"/>
      <c r="X211" s="319"/>
      <c r="Y211" s="319"/>
      <c r="Z211" s="319"/>
      <c r="AA211" s="319"/>
      <c r="AB211" s="318"/>
      <c r="AC211" s="320"/>
      <c r="AD211" s="319"/>
      <c r="AE211" s="319"/>
      <c r="AF211" s="319"/>
      <c r="AG211" s="319"/>
      <c r="AH211" s="319"/>
      <c r="AI211" s="319"/>
      <c r="AK211" s="319"/>
      <c r="AL211" s="319"/>
      <c r="AM211" s="319"/>
      <c r="AN211" s="319"/>
      <c r="AO211" s="319"/>
      <c r="AP211" s="319"/>
      <c r="AQ211" s="319"/>
      <c r="AR211" s="319"/>
      <c r="AS211" s="319"/>
    </row>
    <row r="212" spans="1:45" s="367" customFormat="1">
      <c r="A212" s="319"/>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8"/>
      <c r="AC212" s="320"/>
      <c r="AD212" s="319"/>
      <c r="AE212" s="319"/>
      <c r="AF212" s="319"/>
      <c r="AG212" s="319"/>
      <c r="AH212" s="319"/>
      <c r="AI212" s="319"/>
      <c r="AK212" s="319"/>
      <c r="AL212" s="319"/>
      <c r="AM212" s="319"/>
      <c r="AN212" s="319"/>
      <c r="AO212" s="319"/>
      <c r="AP212" s="319"/>
      <c r="AQ212" s="319"/>
      <c r="AR212" s="319"/>
      <c r="AS212" s="319"/>
    </row>
    <row r="213" spans="1:45" s="367" customFormat="1">
      <c r="A213" s="319"/>
      <c r="B213" s="319"/>
      <c r="C213" s="319"/>
      <c r="D213" s="319"/>
      <c r="E213" s="319"/>
      <c r="F213" s="319"/>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8"/>
      <c r="AC213" s="320"/>
      <c r="AD213" s="319"/>
      <c r="AE213" s="319"/>
      <c r="AF213" s="319"/>
      <c r="AG213" s="319"/>
      <c r="AH213" s="319"/>
      <c r="AI213" s="319"/>
      <c r="AK213" s="319"/>
      <c r="AL213" s="319"/>
      <c r="AM213" s="319"/>
      <c r="AN213" s="319"/>
      <c r="AO213" s="319"/>
      <c r="AP213" s="319"/>
      <c r="AQ213" s="319"/>
      <c r="AR213" s="319"/>
      <c r="AS213" s="319"/>
    </row>
    <row r="214" spans="1:45" s="367" customFormat="1">
      <c r="A214" s="319"/>
      <c r="B214" s="319"/>
      <c r="C214" s="319"/>
      <c r="D214" s="319"/>
      <c r="E214" s="319"/>
      <c r="F214" s="319"/>
      <c r="G214" s="319"/>
      <c r="H214" s="319"/>
      <c r="I214" s="319"/>
      <c r="J214" s="319"/>
      <c r="K214" s="319"/>
      <c r="L214" s="319"/>
      <c r="M214" s="319"/>
      <c r="N214" s="319"/>
      <c r="O214" s="319"/>
      <c r="P214" s="319"/>
      <c r="Q214" s="319"/>
      <c r="R214" s="319"/>
      <c r="S214" s="319"/>
      <c r="T214" s="319"/>
      <c r="U214" s="319"/>
      <c r="V214" s="319"/>
      <c r="W214" s="319"/>
      <c r="X214" s="319"/>
      <c r="Y214" s="319"/>
      <c r="Z214" s="319"/>
      <c r="AA214" s="319"/>
      <c r="AB214" s="318"/>
      <c r="AC214" s="320"/>
      <c r="AD214" s="319"/>
      <c r="AE214" s="319"/>
      <c r="AF214" s="319"/>
      <c r="AG214" s="319"/>
      <c r="AH214" s="319"/>
      <c r="AI214" s="319"/>
      <c r="AK214" s="319"/>
      <c r="AL214" s="319"/>
      <c r="AM214" s="319"/>
      <c r="AN214" s="319"/>
      <c r="AO214" s="319"/>
      <c r="AP214" s="319"/>
      <c r="AQ214" s="319"/>
      <c r="AR214" s="319"/>
      <c r="AS214" s="319"/>
    </row>
    <row r="215" spans="1:45" s="367" customFormat="1">
      <c r="A215" s="319"/>
      <c r="B215" s="319"/>
      <c r="C215" s="319"/>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8"/>
      <c r="AC215" s="320"/>
      <c r="AD215" s="319"/>
      <c r="AE215" s="319"/>
      <c r="AF215" s="319"/>
      <c r="AG215" s="319"/>
      <c r="AH215" s="319"/>
      <c r="AI215" s="319"/>
      <c r="AK215" s="319"/>
      <c r="AL215" s="319"/>
      <c r="AM215" s="319"/>
      <c r="AN215" s="319"/>
      <c r="AO215" s="319"/>
      <c r="AP215" s="319"/>
      <c r="AQ215" s="319"/>
      <c r="AR215" s="319"/>
      <c r="AS215" s="319"/>
    </row>
    <row r="216" spans="1:45" s="367" customFormat="1">
      <c r="A216" s="319"/>
      <c r="B216" s="319"/>
      <c r="C216" s="319"/>
      <c r="D216" s="319"/>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8"/>
      <c r="AC216" s="320"/>
      <c r="AD216" s="319"/>
      <c r="AE216" s="319"/>
      <c r="AF216" s="319"/>
      <c r="AG216" s="319"/>
      <c r="AH216" s="319"/>
      <c r="AI216" s="319"/>
      <c r="AK216" s="319"/>
      <c r="AL216" s="319"/>
      <c r="AM216" s="319"/>
      <c r="AN216" s="319"/>
      <c r="AO216" s="319"/>
      <c r="AP216" s="319"/>
      <c r="AQ216" s="319"/>
      <c r="AR216" s="319"/>
      <c r="AS216" s="319"/>
    </row>
    <row r="217" spans="1:45" s="367" customFormat="1">
      <c r="A217" s="319"/>
      <c r="B217" s="319"/>
      <c r="C217" s="319"/>
      <c r="D217" s="319"/>
      <c r="E217" s="319"/>
      <c r="F217" s="319"/>
      <c r="G217" s="319"/>
      <c r="H217" s="319"/>
      <c r="I217" s="319"/>
      <c r="J217" s="319"/>
      <c r="K217" s="319"/>
      <c r="L217" s="319"/>
      <c r="M217" s="319"/>
      <c r="N217" s="319"/>
      <c r="O217" s="319"/>
      <c r="P217" s="319"/>
      <c r="Q217" s="319"/>
      <c r="R217" s="319"/>
      <c r="S217" s="319"/>
      <c r="T217" s="319"/>
      <c r="U217" s="319"/>
      <c r="V217" s="319"/>
      <c r="W217" s="319"/>
      <c r="X217" s="319"/>
      <c r="Y217" s="319"/>
      <c r="Z217" s="319"/>
      <c r="AA217" s="319"/>
      <c r="AB217" s="318"/>
      <c r="AC217" s="320"/>
      <c r="AD217" s="319"/>
      <c r="AE217" s="319"/>
      <c r="AF217" s="319"/>
      <c r="AG217" s="319"/>
      <c r="AH217" s="319"/>
      <c r="AI217" s="319"/>
      <c r="AK217" s="319"/>
      <c r="AL217" s="319"/>
      <c r="AM217" s="319"/>
      <c r="AN217" s="319"/>
      <c r="AO217" s="319"/>
      <c r="AP217" s="319"/>
      <c r="AQ217" s="319"/>
      <c r="AR217" s="319"/>
      <c r="AS217" s="319"/>
    </row>
    <row r="218" spans="1:45" s="367" customFormat="1">
      <c r="A218" s="319"/>
      <c r="B218" s="319"/>
      <c r="C218" s="319"/>
      <c r="D218" s="319"/>
      <c r="E218" s="319"/>
      <c r="F218" s="319"/>
      <c r="G218" s="319"/>
      <c r="H218" s="319"/>
      <c r="I218" s="319"/>
      <c r="J218" s="319"/>
      <c r="K218" s="319"/>
      <c r="L218" s="319"/>
      <c r="M218" s="319"/>
      <c r="N218" s="319"/>
      <c r="O218" s="319"/>
      <c r="P218" s="319"/>
      <c r="Q218" s="319"/>
      <c r="R218" s="319"/>
      <c r="S218" s="319"/>
      <c r="T218" s="319"/>
      <c r="U218" s="319"/>
      <c r="V218" s="319"/>
      <c r="W218" s="319"/>
      <c r="X218" s="319"/>
      <c r="Y218" s="319"/>
      <c r="Z218" s="319"/>
      <c r="AA218" s="319"/>
      <c r="AB218" s="318"/>
      <c r="AC218" s="320"/>
      <c r="AD218" s="319"/>
      <c r="AE218" s="319"/>
      <c r="AF218" s="319"/>
      <c r="AG218" s="319"/>
      <c r="AH218" s="319"/>
      <c r="AI218" s="319"/>
      <c r="AK218" s="319"/>
      <c r="AL218" s="319"/>
      <c r="AM218" s="319"/>
      <c r="AN218" s="319"/>
      <c r="AO218" s="319"/>
      <c r="AP218" s="319"/>
      <c r="AQ218" s="319"/>
      <c r="AR218" s="319"/>
      <c r="AS218" s="319"/>
    </row>
    <row r="219" spans="1:45" s="367" customFormat="1">
      <c r="A219" s="319"/>
      <c r="B219" s="319"/>
      <c r="C219" s="319"/>
      <c r="D219" s="319"/>
      <c r="E219" s="319"/>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8"/>
      <c r="AC219" s="320"/>
      <c r="AD219" s="319"/>
      <c r="AE219" s="319"/>
      <c r="AF219" s="319"/>
      <c r="AG219" s="319"/>
      <c r="AH219" s="319"/>
      <c r="AI219" s="319"/>
      <c r="AK219" s="319"/>
      <c r="AL219" s="319"/>
      <c r="AM219" s="319"/>
      <c r="AN219" s="319"/>
      <c r="AO219" s="319"/>
      <c r="AP219" s="319"/>
      <c r="AQ219" s="319"/>
      <c r="AR219" s="319"/>
      <c r="AS219" s="319"/>
    </row>
    <row r="220" spans="1:45" s="367" customFormat="1">
      <c r="A220" s="319"/>
      <c r="B220" s="319"/>
      <c r="C220" s="319"/>
      <c r="D220" s="319"/>
      <c r="E220" s="319"/>
      <c r="F220" s="319"/>
      <c r="G220" s="319"/>
      <c r="H220" s="319"/>
      <c r="I220" s="319"/>
      <c r="J220" s="319"/>
      <c r="K220" s="319"/>
      <c r="L220" s="319"/>
      <c r="M220" s="319"/>
      <c r="N220" s="319"/>
      <c r="O220" s="319"/>
      <c r="P220" s="319"/>
      <c r="Q220" s="319"/>
      <c r="R220" s="319"/>
      <c r="S220" s="319"/>
      <c r="T220" s="319"/>
      <c r="U220" s="319"/>
      <c r="V220" s="319"/>
      <c r="W220" s="319"/>
      <c r="X220" s="319"/>
      <c r="Y220" s="319"/>
      <c r="Z220" s="319"/>
      <c r="AA220" s="319"/>
      <c r="AB220" s="318"/>
      <c r="AC220" s="320"/>
      <c r="AD220" s="319"/>
      <c r="AE220" s="319"/>
      <c r="AF220" s="319"/>
      <c r="AG220" s="319"/>
      <c r="AH220" s="319"/>
      <c r="AI220" s="319"/>
      <c r="AK220" s="319"/>
      <c r="AL220" s="319"/>
      <c r="AM220" s="319"/>
      <c r="AN220" s="319"/>
      <c r="AO220" s="319"/>
      <c r="AP220" s="319"/>
      <c r="AQ220" s="319"/>
      <c r="AR220" s="319"/>
      <c r="AS220" s="319"/>
    </row>
    <row r="221" spans="1:45" s="367" customFormat="1">
      <c r="A221" s="319"/>
      <c r="B221" s="319"/>
      <c r="C221" s="319"/>
      <c r="D221" s="319"/>
      <c r="E221" s="319"/>
      <c r="F221" s="319"/>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8"/>
      <c r="AC221" s="320"/>
      <c r="AD221" s="319"/>
      <c r="AE221" s="319"/>
      <c r="AF221" s="319"/>
      <c r="AG221" s="319"/>
      <c r="AH221" s="319"/>
      <c r="AI221" s="319"/>
      <c r="AK221" s="319"/>
      <c r="AL221" s="319"/>
      <c r="AM221" s="319"/>
      <c r="AN221" s="319"/>
      <c r="AO221" s="319"/>
      <c r="AP221" s="319"/>
      <c r="AQ221" s="319"/>
      <c r="AR221" s="319"/>
      <c r="AS221" s="319"/>
    </row>
    <row r="222" spans="1:45" s="367" customFormat="1">
      <c r="A222" s="319"/>
      <c r="B222" s="319"/>
      <c r="C222" s="319"/>
      <c r="D222" s="319"/>
      <c r="E222" s="319"/>
      <c r="F222" s="319"/>
      <c r="G222" s="319"/>
      <c r="H222" s="319"/>
      <c r="I222" s="319"/>
      <c r="J222" s="319"/>
      <c r="K222" s="319"/>
      <c r="L222" s="319"/>
      <c r="M222" s="319"/>
      <c r="N222" s="319"/>
      <c r="O222" s="319"/>
      <c r="P222" s="319"/>
      <c r="Q222" s="319"/>
      <c r="R222" s="319"/>
      <c r="S222" s="319"/>
      <c r="T222" s="319"/>
      <c r="U222" s="319"/>
      <c r="V222" s="319"/>
      <c r="W222" s="319"/>
      <c r="X222" s="319"/>
      <c r="Y222" s="319"/>
      <c r="Z222" s="319"/>
      <c r="AA222" s="319"/>
      <c r="AB222" s="318"/>
      <c r="AC222" s="320"/>
      <c r="AD222" s="319"/>
      <c r="AE222" s="319"/>
      <c r="AF222" s="319"/>
      <c r="AG222" s="319"/>
      <c r="AH222" s="319"/>
      <c r="AI222" s="319"/>
      <c r="AK222" s="319"/>
      <c r="AL222" s="319"/>
      <c r="AM222" s="319"/>
      <c r="AN222" s="319"/>
      <c r="AO222" s="319"/>
      <c r="AP222" s="319"/>
      <c r="AQ222" s="319"/>
      <c r="AR222" s="319"/>
      <c r="AS222" s="319"/>
    </row>
    <row r="223" spans="1:45" s="367" customFormat="1">
      <c r="A223" s="319"/>
      <c r="B223" s="319"/>
      <c r="C223" s="319"/>
      <c r="D223" s="319"/>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8"/>
      <c r="AC223" s="320"/>
      <c r="AD223" s="319"/>
      <c r="AE223" s="319"/>
      <c r="AF223" s="319"/>
      <c r="AG223" s="319"/>
      <c r="AH223" s="319"/>
      <c r="AI223" s="319"/>
      <c r="AK223" s="319"/>
      <c r="AL223" s="319"/>
      <c r="AM223" s="319"/>
      <c r="AN223" s="319"/>
      <c r="AO223" s="319"/>
      <c r="AP223" s="319"/>
      <c r="AQ223" s="319"/>
      <c r="AR223" s="319"/>
      <c r="AS223" s="319"/>
    </row>
    <row r="224" spans="1:45" s="367" customFormat="1">
      <c r="A224" s="319"/>
      <c r="B224" s="319"/>
      <c r="C224" s="319"/>
      <c r="D224" s="319"/>
      <c r="E224" s="319"/>
      <c r="F224" s="319"/>
      <c r="G224" s="319"/>
      <c r="H224" s="319"/>
      <c r="I224" s="319"/>
      <c r="J224" s="319"/>
      <c r="K224" s="319"/>
      <c r="L224" s="319"/>
      <c r="M224" s="319"/>
      <c r="N224" s="319"/>
      <c r="O224" s="319"/>
      <c r="P224" s="319"/>
      <c r="Q224" s="319"/>
      <c r="R224" s="319"/>
      <c r="S224" s="319"/>
      <c r="T224" s="319"/>
      <c r="U224" s="319"/>
      <c r="V224" s="319"/>
      <c r="W224" s="319"/>
      <c r="X224" s="319"/>
      <c r="Y224" s="319"/>
      <c r="Z224" s="319"/>
      <c r="AA224" s="319"/>
      <c r="AB224" s="318"/>
      <c r="AC224" s="320"/>
      <c r="AD224" s="319"/>
      <c r="AE224" s="319"/>
      <c r="AF224" s="319"/>
      <c r="AG224" s="319"/>
      <c r="AH224" s="319"/>
      <c r="AI224" s="319"/>
      <c r="AK224" s="319"/>
      <c r="AL224" s="319"/>
      <c r="AM224" s="319"/>
      <c r="AN224" s="319"/>
      <c r="AO224" s="319"/>
      <c r="AP224" s="319"/>
      <c r="AQ224" s="319"/>
      <c r="AR224" s="319"/>
      <c r="AS224" s="319"/>
    </row>
    <row r="225" spans="1:45" s="367" customFormat="1">
      <c r="A225" s="319"/>
      <c r="B225" s="319"/>
      <c r="C225" s="319"/>
      <c r="D225" s="319"/>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8"/>
      <c r="AC225" s="320"/>
      <c r="AD225" s="319"/>
      <c r="AE225" s="319"/>
      <c r="AF225" s="319"/>
      <c r="AG225" s="319"/>
      <c r="AH225" s="319"/>
      <c r="AI225" s="319"/>
      <c r="AK225" s="319"/>
      <c r="AL225" s="319"/>
      <c r="AM225" s="319"/>
      <c r="AN225" s="319"/>
      <c r="AO225" s="319"/>
      <c r="AP225" s="319"/>
      <c r="AQ225" s="319"/>
      <c r="AR225" s="319"/>
      <c r="AS225" s="319"/>
    </row>
    <row r="226" spans="1:45" s="367" customFormat="1">
      <c r="A226" s="319"/>
      <c r="B226" s="319"/>
      <c r="C226" s="319"/>
      <c r="D226" s="319"/>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8"/>
      <c r="AC226" s="320"/>
      <c r="AD226" s="319"/>
      <c r="AE226" s="319"/>
      <c r="AF226" s="319"/>
      <c r="AG226" s="319"/>
      <c r="AH226" s="319"/>
      <c r="AI226" s="319"/>
      <c r="AK226" s="319"/>
      <c r="AL226" s="319"/>
      <c r="AM226" s="319"/>
      <c r="AN226" s="319"/>
      <c r="AO226" s="319"/>
      <c r="AP226" s="319"/>
      <c r="AQ226" s="319"/>
      <c r="AR226" s="319"/>
      <c r="AS226" s="319"/>
    </row>
    <row r="227" spans="1:45" s="367" customFormat="1">
      <c r="A227" s="319"/>
      <c r="B227" s="319"/>
      <c r="C227" s="319"/>
      <c r="D227" s="319"/>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8"/>
      <c r="AC227" s="320"/>
      <c r="AD227" s="319"/>
      <c r="AE227" s="319"/>
      <c r="AF227" s="319"/>
      <c r="AG227" s="319"/>
      <c r="AH227" s="319"/>
      <c r="AI227" s="319"/>
      <c r="AK227" s="319"/>
      <c r="AL227" s="319"/>
      <c r="AM227" s="319"/>
      <c r="AN227" s="319"/>
      <c r="AO227" s="319"/>
      <c r="AP227" s="319"/>
      <c r="AQ227" s="319"/>
      <c r="AR227" s="319"/>
      <c r="AS227" s="319"/>
    </row>
    <row r="228" spans="1:45" s="367" customFormat="1">
      <c r="A228" s="319"/>
      <c r="B228" s="319"/>
      <c r="C228" s="319"/>
      <c r="D228" s="319"/>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319"/>
      <c r="AB228" s="318"/>
      <c r="AC228" s="320"/>
      <c r="AD228" s="319"/>
      <c r="AE228" s="319"/>
      <c r="AF228" s="319"/>
      <c r="AG228" s="319"/>
      <c r="AH228" s="319"/>
      <c r="AI228" s="319"/>
      <c r="AK228" s="319"/>
      <c r="AL228" s="319"/>
      <c r="AM228" s="319"/>
      <c r="AN228" s="319"/>
      <c r="AO228" s="319"/>
      <c r="AP228" s="319"/>
      <c r="AQ228" s="319"/>
      <c r="AR228" s="319"/>
      <c r="AS228" s="319"/>
    </row>
    <row r="229" spans="1:45" s="367" customFormat="1">
      <c r="A229" s="319"/>
      <c r="B229" s="319"/>
      <c r="C229" s="319"/>
      <c r="D229" s="319"/>
      <c r="E229" s="319"/>
      <c r="F229" s="319"/>
      <c r="G229" s="319"/>
      <c r="H229" s="319"/>
      <c r="I229" s="319"/>
      <c r="J229" s="319"/>
      <c r="K229" s="319"/>
      <c r="L229" s="319"/>
      <c r="M229" s="319"/>
      <c r="N229" s="319"/>
      <c r="O229" s="319"/>
      <c r="P229" s="319"/>
      <c r="Q229" s="319"/>
      <c r="R229" s="319"/>
      <c r="S229" s="319"/>
      <c r="T229" s="319"/>
      <c r="U229" s="319"/>
      <c r="V229" s="319"/>
      <c r="W229" s="319"/>
      <c r="X229" s="319"/>
      <c r="Y229" s="319"/>
      <c r="Z229" s="319"/>
      <c r="AA229" s="319"/>
      <c r="AB229" s="318"/>
      <c r="AC229" s="320"/>
      <c r="AD229" s="319"/>
      <c r="AE229" s="319"/>
      <c r="AF229" s="319"/>
      <c r="AG229" s="319"/>
      <c r="AH229" s="319"/>
      <c r="AI229" s="319"/>
      <c r="AK229" s="319"/>
      <c r="AL229" s="319"/>
      <c r="AM229" s="319"/>
      <c r="AN229" s="319"/>
      <c r="AO229" s="319"/>
      <c r="AP229" s="319"/>
      <c r="AQ229" s="319"/>
      <c r="AR229" s="319"/>
      <c r="AS229" s="319"/>
    </row>
    <row r="230" spans="1:45" s="367" customFormat="1">
      <c r="A230" s="319"/>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18"/>
      <c r="AC230" s="320"/>
      <c r="AD230" s="319"/>
      <c r="AE230" s="319"/>
      <c r="AF230" s="319"/>
      <c r="AG230" s="319"/>
      <c r="AH230" s="319"/>
      <c r="AI230" s="319"/>
      <c r="AK230" s="319"/>
      <c r="AL230" s="319"/>
      <c r="AM230" s="319"/>
      <c r="AN230" s="319"/>
      <c r="AO230" s="319"/>
      <c r="AP230" s="319"/>
      <c r="AQ230" s="319"/>
      <c r="AR230" s="319"/>
      <c r="AS230" s="319"/>
    </row>
    <row r="231" spans="1:45" s="367" customFormat="1">
      <c r="A231" s="319"/>
      <c r="B231" s="319"/>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8"/>
      <c r="AC231" s="320"/>
      <c r="AD231" s="319"/>
      <c r="AE231" s="319"/>
      <c r="AF231" s="319"/>
      <c r="AG231" s="319"/>
      <c r="AH231" s="319"/>
      <c r="AI231" s="319"/>
      <c r="AK231" s="319"/>
      <c r="AL231" s="319"/>
      <c r="AM231" s="319"/>
      <c r="AN231" s="319"/>
      <c r="AO231" s="319"/>
      <c r="AP231" s="319"/>
      <c r="AQ231" s="319"/>
      <c r="AR231" s="319"/>
      <c r="AS231" s="319"/>
    </row>
    <row r="232" spans="1:45" s="367" customFormat="1">
      <c r="A232" s="319"/>
      <c r="B232" s="319"/>
      <c r="C232" s="319"/>
      <c r="D232" s="319"/>
      <c r="E232" s="319"/>
      <c r="F232" s="319"/>
      <c r="G232" s="319"/>
      <c r="H232" s="319"/>
      <c r="I232" s="319"/>
      <c r="J232" s="319"/>
      <c r="K232" s="319"/>
      <c r="L232" s="319"/>
      <c r="M232" s="319"/>
      <c r="N232" s="319"/>
      <c r="O232" s="319"/>
      <c r="P232" s="319"/>
      <c r="Q232" s="319"/>
      <c r="R232" s="319"/>
      <c r="S232" s="319"/>
      <c r="T232" s="319"/>
      <c r="U232" s="319"/>
      <c r="V232" s="319"/>
      <c r="W232" s="319"/>
      <c r="X232" s="319"/>
      <c r="Y232" s="319"/>
      <c r="Z232" s="319"/>
      <c r="AA232" s="319"/>
      <c r="AB232" s="318"/>
      <c r="AC232" s="320"/>
      <c r="AD232" s="319"/>
      <c r="AE232" s="319"/>
      <c r="AF232" s="319"/>
      <c r="AG232" s="319"/>
      <c r="AH232" s="319"/>
      <c r="AI232" s="319"/>
      <c r="AK232" s="319"/>
      <c r="AL232" s="319"/>
      <c r="AM232" s="319"/>
      <c r="AN232" s="319"/>
      <c r="AO232" s="319"/>
      <c r="AP232" s="319"/>
      <c r="AQ232" s="319"/>
      <c r="AR232" s="319"/>
      <c r="AS232" s="319"/>
    </row>
    <row r="233" spans="1:45" s="367" customFormat="1">
      <c r="A233" s="319"/>
      <c r="B233" s="319"/>
      <c r="C233" s="319"/>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319"/>
      <c r="AB233" s="318"/>
      <c r="AC233" s="320"/>
      <c r="AD233" s="319"/>
      <c r="AE233" s="319"/>
      <c r="AF233" s="319"/>
      <c r="AG233" s="319"/>
      <c r="AH233" s="319"/>
      <c r="AI233" s="319"/>
      <c r="AK233" s="319"/>
      <c r="AL233" s="319"/>
      <c r="AM233" s="319"/>
      <c r="AN233" s="319"/>
      <c r="AO233" s="319"/>
      <c r="AP233" s="319"/>
      <c r="AQ233" s="319"/>
      <c r="AR233" s="319"/>
      <c r="AS233" s="319"/>
    </row>
    <row r="234" spans="1:45" s="367" customFormat="1">
      <c r="A234" s="319"/>
      <c r="B234" s="319"/>
      <c r="C234" s="319"/>
      <c r="D234" s="319"/>
      <c r="E234" s="319"/>
      <c r="F234" s="319"/>
      <c r="G234" s="319"/>
      <c r="H234" s="319"/>
      <c r="I234" s="319"/>
      <c r="J234" s="319"/>
      <c r="K234" s="319"/>
      <c r="L234" s="319"/>
      <c r="M234" s="319"/>
      <c r="N234" s="319"/>
      <c r="O234" s="319"/>
      <c r="P234" s="319"/>
      <c r="Q234" s="319"/>
      <c r="R234" s="319"/>
      <c r="S234" s="319"/>
      <c r="T234" s="319"/>
      <c r="U234" s="319"/>
      <c r="V234" s="319"/>
      <c r="W234" s="319"/>
      <c r="X234" s="319"/>
      <c r="Y234" s="319"/>
      <c r="Z234" s="319"/>
      <c r="AA234" s="319"/>
      <c r="AB234" s="318"/>
      <c r="AC234" s="320"/>
      <c r="AD234" s="319"/>
      <c r="AE234" s="319"/>
      <c r="AF234" s="319"/>
      <c r="AG234" s="319"/>
      <c r="AH234" s="319"/>
      <c r="AI234" s="319"/>
      <c r="AK234" s="319"/>
      <c r="AL234" s="319"/>
      <c r="AM234" s="319"/>
      <c r="AN234" s="319"/>
      <c r="AO234" s="319"/>
      <c r="AP234" s="319"/>
      <c r="AQ234" s="319"/>
      <c r="AR234" s="319"/>
      <c r="AS234" s="319"/>
    </row>
    <row r="235" spans="1:45" s="367" customFormat="1">
      <c r="A235" s="319"/>
      <c r="B235" s="319"/>
      <c r="C235" s="319"/>
      <c r="D235" s="319"/>
      <c r="E235" s="319"/>
      <c r="F235" s="319"/>
      <c r="G235" s="319"/>
      <c r="H235" s="319"/>
      <c r="I235" s="319"/>
      <c r="J235" s="319"/>
      <c r="K235" s="319"/>
      <c r="L235" s="319"/>
      <c r="M235" s="319"/>
      <c r="N235" s="319"/>
      <c r="O235" s="319"/>
      <c r="P235" s="319"/>
      <c r="Q235" s="319"/>
      <c r="R235" s="319"/>
      <c r="S235" s="319"/>
      <c r="T235" s="319"/>
      <c r="U235" s="319"/>
      <c r="V235" s="319"/>
      <c r="W235" s="319"/>
      <c r="X235" s="319"/>
      <c r="Y235" s="319"/>
      <c r="Z235" s="319"/>
      <c r="AA235" s="319"/>
      <c r="AB235" s="318"/>
      <c r="AC235" s="320"/>
      <c r="AD235" s="319"/>
      <c r="AE235" s="319"/>
      <c r="AF235" s="319"/>
      <c r="AG235" s="319"/>
      <c r="AH235" s="319"/>
      <c r="AI235" s="319"/>
      <c r="AK235" s="319"/>
      <c r="AL235" s="319"/>
      <c r="AM235" s="319"/>
      <c r="AN235" s="319"/>
      <c r="AO235" s="319"/>
      <c r="AP235" s="319"/>
      <c r="AQ235" s="319"/>
      <c r="AR235" s="319"/>
      <c r="AS235" s="319"/>
    </row>
    <row r="236" spans="1:45" s="367" customFormat="1">
      <c r="A236" s="319"/>
      <c r="B236" s="319"/>
      <c r="C236" s="319"/>
      <c r="D236" s="319"/>
      <c r="E236" s="319"/>
      <c r="F236" s="319"/>
      <c r="G236" s="319"/>
      <c r="H236" s="319"/>
      <c r="I236" s="319"/>
      <c r="J236" s="319"/>
      <c r="K236" s="319"/>
      <c r="L236" s="319"/>
      <c r="M236" s="319"/>
      <c r="N236" s="319"/>
      <c r="O236" s="319"/>
      <c r="P236" s="319"/>
      <c r="Q236" s="319"/>
      <c r="R236" s="319"/>
      <c r="S236" s="319"/>
      <c r="T236" s="319"/>
      <c r="U236" s="319"/>
      <c r="V236" s="319"/>
      <c r="W236" s="319"/>
      <c r="X236" s="319"/>
      <c r="Y236" s="319"/>
      <c r="Z236" s="319"/>
      <c r="AA236" s="319"/>
      <c r="AB236" s="318"/>
      <c r="AC236" s="320"/>
      <c r="AD236" s="319"/>
      <c r="AE236" s="319"/>
      <c r="AF236" s="319"/>
      <c r="AG236" s="319"/>
      <c r="AH236" s="319"/>
      <c r="AI236" s="319"/>
      <c r="AK236" s="319"/>
      <c r="AL236" s="319"/>
      <c r="AM236" s="319"/>
      <c r="AN236" s="319"/>
      <c r="AO236" s="319"/>
      <c r="AP236" s="319"/>
      <c r="AQ236" s="319"/>
      <c r="AR236" s="319"/>
      <c r="AS236" s="319"/>
    </row>
    <row r="237" spans="1:45" s="367" customFormat="1">
      <c r="A237" s="319"/>
      <c r="B237" s="319"/>
      <c r="C237" s="319"/>
      <c r="D237" s="319"/>
      <c r="E237" s="319"/>
      <c r="F237" s="319"/>
      <c r="G237" s="319"/>
      <c r="H237" s="319"/>
      <c r="I237" s="319"/>
      <c r="J237" s="319"/>
      <c r="K237" s="319"/>
      <c r="L237" s="319"/>
      <c r="M237" s="319"/>
      <c r="N237" s="319"/>
      <c r="O237" s="319"/>
      <c r="P237" s="319"/>
      <c r="Q237" s="319"/>
      <c r="R237" s="319"/>
      <c r="S237" s="319"/>
      <c r="T237" s="319"/>
      <c r="U237" s="319"/>
      <c r="V237" s="319"/>
      <c r="W237" s="319"/>
      <c r="X237" s="319"/>
      <c r="Y237" s="319"/>
      <c r="Z237" s="319"/>
      <c r="AA237" s="319"/>
      <c r="AB237" s="318"/>
      <c r="AC237" s="320"/>
      <c r="AD237" s="319"/>
      <c r="AE237" s="319"/>
      <c r="AF237" s="319"/>
      <c r="AG237" s="319"/>
      <c r="AH237" s="319"/>
      <c r="AI237" s="319"/>
      <c r="AK237" s="319"/>
      <c r="AL237" s="319"/>
      <c r="AM237" s="319"/>
      <c r="AN237" s="319"/>
      <c r="AO237" s="319"/>
      <c r="AP237" s="319"/>
      <c r="AQ237" s="319"/>
      <c r="AR237" s="319"/>
      <c r="AS237" s="319"/>
    </row>
    <row r="238" spans="1:45" s="367" customFormat="1">
      <c r="A238" s="319"/>
      <c r="B238" s="319"/>
      <c r="C238" s="319"/>
      <c r="D238" s="319"/>
      <c r="E238" s="319"/>
      <c r="F238" s="319"/>
      <c r="G238" s="319"/>
      <c r="H238" s="319"/>
      <c r="I238" s="319"/>
      <c r="J238" s="319"/>
      <c r="K238" s="319"/>
      <c r="L238" s="319"/>
      <c r="M238" s="319"/>
      <c r="N238" s="319"/>
      <c r="O238" s="319"/>
      <c r="P238" s="319"/>
      <c r="Q238" s="319"/>
      <c r="R238" s="319"/>
      <c r="S238" s="319"/>
      <c r="T238" s="319"/>
      <c r="U238" s="319"/>
      <c r="V238" s="319"/>
      <c r="W238" s="319"/>
      <c r="X238" s="319"/>
      <c r="Y238" s="319"/>
      <c r="Z238" s="319"/>
      <c r="AA238" s="319"/>
      <c r="AB238" s="318"/>
      <c r="AC238" s="320"/>
      <c r="AD238" s="319"/>
      <c r="AE238" s="319"/>
      <c r="AF238" s="319"/>
      <c r="AG238" s="319"/>
      <c r="AH238" s="319"/>
      <c r="AI238" s="319"/>
      <c r="AK238" s="319"/>
      <c r="AL238" s="319"/>
      <c r="AM238" s="319"/>
      <c r="AN238" s="319"/>
      <c r="AO238" s="319"/>
      <c r="AP238" s="319"/>
      <c r="AQ238" s="319"/>
      <c r="AR238" s="319"/>
      <c r="AS238" s="319"/>
    </row>
    <row r="239" spans="1:45" s="367" customFormat="1">
      <c r="A239" s="319"/>
      <c r="B239" s="319"/>
      <c r="C239" s="319"/>
      <c r="D239" s="319"/>
      <c r="E239" s="319"/>
      <c r="F239" s="319"/>
      <c r="G239" s="319"/>
      <c r="H239" s="319"/>
      <c r="I239" s="319"/>
      <c r="J239" s="319"/>
      <c r="K239" s="319"/>
      <c r="L239" s="319"/>
      <c r="M239" s="319"/>
      <c r="N239" s="319"/>
      <c r="O239" s="319"/>
      <c r="P239" s="319"/>
      <c r="Q239" s="319"/>
      <c r="R239" s="319"/>
      <c r="S239" s="319"/>
      <c r="T239" s="319"/>
      <c r="U239" s="319"/>
      <c r="V239" s="319"/>
      <c r="W239" s="319"/>
      <c r="X239" s="319"/>
      <c r="Y239" s="319"/>
      <c r="Z239" s="319"/>
      <c r="AA239" s="319"/>
      <c r="AB239" s="318"/>
      <c r="AC239" s="320"/>
      <c r="AD239" s="319"/>
      <c r="AE239" s="319"/>
      <c r="AF239" s="319"/>
      <c r="AG239" s="319"/>
      <c r="AH239" s="319"/>
      <c r="AI239" s="319"/>
      <c r="AK239" s="319"/>
      <c r="AL239" s="319"/>
      <c r="AM239" s="319"/>
      <c r="AN239" s="319"/>
      <c r="AO239" s="319"/>
      <c r="AP239" s="319"/>
      <c r="AQ239" s="319"/>
      <c r="AR239" s="319"/>
      <c r="AS239" s="319"/>
    </row>
    <row r="240" spans="1:45" s="367" customFormat="1">
      <c r="A240" s="319"/>
      <c r="B240" s="319"/>
      <c r="C240" s="319"/>
      <c r="D240" s="319"/>
      <c r="E240" s="319"/>
      <c r="F240" s="319"/>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8"/>
      <c r="AC240" s="320"/>
      <c r="AD240" s="319"/>
      <c r="AE240" s="319"/>
      <c r="AF240" s="319"/>
      <c r="AG240" s="319"/>
      <c r="AH240" s="319"/>
      <c r="AI240" s="319"/>
      <c r="AK240" s="319"/>
      <c r="AL240" s="319"/>
      <c r="AM240" s="319"/>
      <c r="AN240" s="319"/>
      <c r="AO240" s="319"/>
      <c r="AP240" s="319"/>
      <c r="AQ240" s="319"/>
      <c r="AR240" s="319"/>
      <c r="AS240" s="319"/>
    </row>
    <row r="241" spans="1:45" s="367" customFormat="1">
      <c r="A241" s="319"/>
      <c r="B241" s="319"/>
      <c r="C241" s="319"/>
      <c r="D241" s="319"/>
      <c r="E241" s="319"/>
      <c r="F241" s="319"/>
      <c r="G241" s="319"/>
      <c r="H241" s="319"/>
      <c r="I241" s="319"/>
      <c r="J241" s="319"/>
      <c r="K241" s="319"/>
      <c r="L241" s="319"/>
      <c r="M241" s="319"/>
      <c r="N241" s="319"/>
      <c r="O241" s="319"/>
      <c r="P241" s="319"/>
      <c r="Q241" s="319"/>
      <c r="R241" s="319"/>
      <c r="S241" s="319"/>
      <c r="T241" s="319"/>
      <c r="U241" s="319"/>
      <c r="V241" s="319"/>
      <c r="W241" s="319"/>
      <c r="X241" s="319"/>
      <c r="Y241" s="319"/>
      <c r="Z241" s="319"/>
      <c r="AA241" s="319"/>
      <c r="AB241" s="318"/>
      <c r="AC241" s="320"/>
      <c r="AD241" s="319"/>
      <c r="AE241" s="319"/>
      <c r="AF241" s="319"/>
      <c r="AG241" s="319"/>
      <c r="AH241" s="319"/>
      <c r="AI241" s="319"/>
      <c r="AK241" s="319"/>
      <c r="AL241" s="319"/>
      <c r="AM241" s="319"/>
      <c r="AN241" s="319"/>
      <c r="AO241" s="319"/>
      <c r="AP241" s="319"/>
      <c r="AQ241" s="319"/>
      <c r="AR241" s="319"/>
      <c r="AS241" s="319"/>
    </row>
    <row r="242" spans="1:45" s="367" customFormat="1">
      <c r="A242" s="319"/>
      <c r="B242" s="319"/>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19"/>
      <c r="AA242" s="319"/>
      <c r="AB242" s="318"/>
      <c r="AC242" s="320"/>
      <c r="AD242" s="319"/>
      <c r="AE242" s="319"/>
      <c r="AF242" s="319"/>
      <c r="AG242" s="319"/>
      <c r="AH242" s="319"/>
      <c r="AI242" s="319"/>
      <c r="AK242" s="319"/>
      <c r="AL242" s="319"/>
      <c r="AM242" s="319"/>
      <c r="AN242" s="319"/>
      <c r="AO242" s="319"/>
      <c r="AP242" s="319"/>
      <c r="AQ242" s="319"/>
      <c r="AR242" s="319"/>
      <c r="AS242" s="319"/>
    </row>
    <row r="243" spans="1:45" s="367" customFormat="1">
      <c r="A243" s="319"/>
      <c r="B243" s="319"/>
      <c r="C243" s="319"/>
      <c r="D243" s="319"/>
      <c r="E243" s="319"/>
      <c r="F243" s="319"/>
      <c r="G243" s="319"/>
      <c r="H243" s="319"/>
      <c r="I243" s="319"/>
      <c r="J243" s="319"/>
      <c r="K243" s="319"/>
      <c r="L243" s="319"/>
      <c r="M243" s="319"/>
      <c r="N243" s="319"/>
      <c r="O243" s="319"/>
      <c r="P243" s="319"/>
      <c r="Q243" s="319"/>
      <c r="R243" s="319"/>
      <c r="S243" s="319"/>
      <c r="T243" s="319"/>
      <c r="U243" s="319"/>
      <c r="V243" s="319"/>
      <c r="W243" s="319"/>
      <c r="X243" s="319"/>
      <c r="Y243" s="319"/>
      <c r="Z243" s="319"/>
      <c r="AA243" s="319"/>
      <c r="AB243" s="318"/>
      <c r="AC243" s="320"/>
      <c r="AD243" s="319"/>
      <c r="AE243" s="319"/>
      <c r="AF243" s="319"/>
      <c r="AG243" s="319"/>
      <c r="AH243" s="319"/>
      <c r="AI243" s="319"/>
      <c r="AK243" s="319"/>
      <c r="AL243" s="319"/>
      <c r="AM243" s="319"/>
      <c r="AN243" s="319"/>
      <c r="AO243" s="319"/>
      <c r="AP243" s="319"/>
      <c r="AQ243" s="319"/>
      <c r="AR243" s="319"/>
      <c r="AS243" s="319"/>
    </row>
    <row r="244" spans="1:45" s="367" customFormat="1">
      <c r="A244" s="319"/>
      <c r="B244" s="319"/>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8"/>
      <c r="AC244" s="320"/>
      <c r="AD244" s="319"/>
      <c r="AE244" s="319"/>
      <c r="AF244" s="319"/>
      <c r="AG244" s="319"/>
      <c r="AH244" s="319"/>
      <c r="AI244" s="319"/>
      <c r="AK244" s="319"/>
      <c r="AL244" s="319"/>
      <c r="AM244" s="319"/>
      <c r="AN244" s="319"/>
      <c r="AO244" s="319"/>
      <c r="AP244" s="319"/>
      <c r="AQ244" s="319"/>
      <c r="AR244" s="319"/>
      <c r="AS244" s="319"/>
    </row>
    <row r="245" spans="1:45" s="367" customFormat="1">
      <c r="A245" s="319"/>
      <c r="B245" s="319"/>
      <c r="C245" s="319"/>
      <c r="D245" s="319"/>
      <c r="E245" s="319"/>
      <c r="F245" s="319"/>
      <c r="G245" s="319"/>
      <c r="H245" s="319"/>
      <c r="I245" s="319"/>
      <c r="J245" s="319"/>
      <c r="K245" s="319"/>
      <c r="L245" s="319"/>
      <c r="M245" s="319"/>
      <c r="N245" s="319"/>
      <c r="O245" s="319"/>
      <c r="P245" s="319"/>
      <c r="Q245" s="319"/>
      <c r="R245" s="319"/>
      <c r="S245" s="319"/>
      <c r="T245" s="319"/>
      <c r="U245" s="319"/>
      <c r="V245" s="319"/>
      <c r="W245" s="319"/>
      <c r="X245" s="319"/>
      <c r="Y245" s="319"/>
      <c r="Z245" s="319"/>
      <c r="AA245" s="319"/>
      <c r="AB245" s="318"/>
      <c r="AC245" s="320"/>
      <c r="AD245" s="319"/>
      <c r="AE245" s="319"/>
      <c r="AF245" s="319"/>
      <c r="AG245" s="319"/>
      <c r="AH245" s="319"/>
      <c r="AI245" s="319"/>
      <c r="AK245" s="319"/>
      <c r="AL245" s="319"/>
      <c r="AM245" s="319"/>
      <c r="AN245" s="319"/>
      <c r="AO245" s="319"/>
      <c r="AP245" s="319"/>
      <c r="AQ245" s="319"/>
      <c r="AR245" s="319"/>
      <c r="AS245" s="319"/>
    </row>
    <row r="246" spans="1:45" s="367" customFormat="1">
      <c r="A246" s="319"/>
      <c r="B246" s="319"/>
      <c r="C246" s="319"/>
      <c r="D246" s="319"/>
      <c r="E246" s="319"/>
      <c r="F246" s="319"/>
      <c r="G246" s="319"/>
      <c r="H246" s="319"/>
      <c r="I246" s="319"/>
      <c r="J246" s="319"/>
      <c r="K246" s="319"/>
      <c r="L246" s="319"/>
      <c r="M246" s="319"/>
      <c r="N246" s="319"/>
      <c r="O246" s="319"/>
      <c r="P246" s="319"/>
      <c r="Q246" s="319"/>
      <c r="R246" s="319"/>
      <c r="S246" s="319"/>
      <c r="T246" s="319"/>
      <c r="U246" s="319"/>
      <c r="V246" s="319"/>
      <c r="W246" s="319"/>
      <c r="X246" s="319"/>
      <c r="Y246" s="319"/>
      <c r="Z246" s="319"/>
      <c r="AA246" s="319"/>
      <c r="AB246" s="318"/>
      <c r="AC246" s="320"/>
      <c r="AD246" s="319"/>
      <c r="AE246" s="319"/>
      <c r="AF246" s="319"/>
      <c r="AG246" s="319"/>
      <c r="AH246" s="319"/>
      <c r="AI246" s="319"/>
      <c r="AK246" s="319"/>
      <c r="AL246" s="319"/>
      <c r="AM246" s="319"/>
      <c r="AN246" s="319"/>
      <c r="AO246" s="319"/>
      <c r="AP246" s="319"/>
      <c r="AQ246" s="319"/>
      <c r="AR246" s="319"/>
      <c r="AS246" s="319"/>
    </row>
    <row r="247" spans="1:45" s="367" customFormat="1">
      <c r="A247" s="319"/>
      <c r="B247" s="319"/>
      <c r="C247" s="319"/>
      <c r="D247" s="319"/>
      <c r="E247" s="319"/>
      <c r="F247" s="319"/>
      <c r="G247" s="319"/>
      <c r="H247" s="319"/>
      <c r="I247" s="319"/>
      <c r="J247" s="319"/>
      <c r="K247" s="319"/>
      <c r="L247" s="319"/>
      <c r="M247" s="319"/>
      <c r="N247" s="319"/>
      <c r="O247" s="319"/>
      <c r="P247" s="319"/>
      <c r="Q247" s="319"/>
      <c r="R247" s="319"/>
      <c r="S247" s="319"/>
      <c r="T247" s="319"/>
      <c r="U247" s="319"/>
      <c r="V247" s="319"/>
      <c r="W247" s="319"/>
      <c r="X247" s="319"/>
      <c r="Y247" s="319"/>
      <c r="Z247" s="319"/>
      <c r="AA247" s="319"/>
      <c r="AB247" s="318"/>
      <c r="AC247" s="320"/>
      <c r="AD247" s="319"/>
      <c r="AE247" s="319"/>
      <c r="AF247" s="319"/>
      <c r="AG247" s="319"/>
      <c r="AH247" s="319"/>
      <c r="AI247" s="319"/>
      <c r="AK247" s="319"/>
      <c r="AL247" s="319"/>
      <c r="AM247" s="319"/>
      <c r="AN247" s="319"/>
      <c r="AO247" s="319"/>
      <c r="AP247" s="319"/>
      <c r="AQ247" s="319"/>
      <c r="AR247" s="319"/>
      <c r="AS247" s="319"/>
    </row>
    <row r="248" spans="1:45" s="367" customFormat="1">
      <c r="A248" s="319"/>
      <c r="B248" s="319"/>
      <c r="C248" s="319"/>
      <c r="D248" s="319"/>
      <c r="E248" s="319"/>
      <c r="F248" s="319"/>
      <c r="G248" s="319"/>
      <c r="H248" s="319"/>
      <c r="I248" s="319"/>
      <c r="J248" s="319"/>
      <c r="K248" s="319"/>
      <c r="L248" s="319"/>
      <c r="M248" s="319"/>
      <c r="N248" s="319"/>
      <c r="O248" s="319"/>
      <c r="P248" s="319"/>
      <c r="Q248" s="319"/>
      <c r="R248" s="319"/>
      <c r="S248" s="319"/>
      <c r="T248" s="319"/>
      <c r="U248" s="319"/>
      <c r="V248" s="319"/>
      <c r="W248" s="319"/>
      <c r="X248" s="319"/>
      <c r="Y248" s="319"/>
      <c r="Z248" s="319"/>
      <c r="AA248" s="319"/>
      <c r="AB248" s="318"/>
      <c r="AC248" s="320"/>
      <c r="AD248" s="319"/>
      <c r="AE248" s="319"/>
      <c r="AF248" s="319"/>
      <c r="AG248" s="319"/>
      <c r="AH248" s="319"/>
      <c r="AI248" s="319"/>
      <c r="AK248" s="319"/>
      <c r="AL248" s="319"/>
      <c r="AM248" s="319"/>
      <c r="AN248" s="319"/>
      <c r="AO248" s="319"/>
      <c r="AP248" s="319"/>
      <c r="AQ248" s="319"/>
      <c r="AR248" s="319"/>
      <c r="AS248" s="319"/>
    </row>
    <row r="249" spans="1:45" s="367" customFormat="1">
      <c r="A249" s="319"/>
      <c r="B249" s="319"/>
      <c r="C249" s="319"/>
      <c r="D249" s="319"/>
      <c r="E249" s="319"/>
      <c r="F249" s="319"/>
      <c r="G249" s="319"/>
      <c r="H249" s="319"/>
      <c r="I249" s="319"/>
      <c r="J249" s="319"/>
      <c r="K249" s="319"/>
      <c r="L249" s="319"/>
      <c r="M249" s="319"/>
      <c r="N249" s="319"/>
      <c r="O249" s="319"/>
      <c r="P249" s="319"/>
      <c r="Q249" s="319"/>
      <c r="R249" s="319"/>
      <c r="S249" s="319"/>
      <c r="T249" s="319"/>
      <c r="U249" s="319"/>
      <c r="V249" s="319"/>
      <c r="W249" s="319"/>
      <c r="X249" s="319"/>
      <c r="Y249" s="319"/>
      <c r="Z249" s="319"/>
      <c r="AA249" s="319"/>
      <c r="AB249" s="318"/>
      <c r="AC249" s="320"/>
      <c r="AD249" s="319"/>
      <c r="AE249" s="319"/>
      <c r="AF249" s="319"/>
      <c r="AG249" s="319"/>
      <c r="AH249" s="319"/>
      <c r="AI249" s="319"/>
      <c r="AK249" s="319"/>
      <c r="AL249" s="319"/>
      <c r="AM249" s="319"/>
      <c r="AN249" s="319"/>
      <c r="AO249" s="319"/>
      <c r="AP249" s="319"/>
      <c r="AQ249" s="319"/>
      <c r="AR249" s="319"/>
      <c r="AS249" s="319"/>
    </row>
    <row r="250" spans="1:45" s="367" customFormat="1">
      <c r="A250" s="319"/>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8"/>
      <c r="AC250" s="320"/>
      <c r="AD250" s="319"/>
      <c r="AE250" s="319"/>
      <c r="AF250" s="319"/>
      <c r="AG250" s="319"/>
      <c r="AH250" s="319"/>
      <c r="AI250" s="319"/>
      <c r="AK250" s="319"/>
      <c r="AL250" s="319"/>
      <c r="AM250" s="319"/>
      <c r="AN250" s="319"/>
      <c r="AO250" s="319"/>
      <c r="AP250" s="319"/>
      <c r="AQ250" s="319"/>
      <c r="AR250" s="319"/>
      <c r="AS250" s="319"/>
    </row>
    <row r="251" spans="1:45" s="367" customFormat="1">
      <c r="A251" s="319"/>
      <c r="B251" s="319"/>
      <c r="C251" s="319"/>
      <c r="D251" s="319"/>
      <c r="E251" s="319"/>
      <c r="F251" s="319"/>
      <c r="G251" s="319"/>
      <c r="H251" s="319"/>
      <c r="I251" s="319"/>
      <c r="J251" s="319"/>
      <c r="K251" s="319"/>
      <c r="L251" s="319"/>
      <c r="M251" s="319"/>
      <c r="N251" s="319"/>
      <c r="O251" s="319"/>
      <c r="P251" s="319"/>
      <c r="Q251" s="319"/>
      <c r="R251" s="319"/>
      <c r="S251" s="319"/>
      <c r="T251" s="319"/>
      <c r="U251" s="319"/>
      <c r="V251" s="319"/>
      <c r="W251" s="319"/>
      <c r="X251" s="319"/>
      <c r="Y251" s="319"/>
      <c r="Z251" s="319"/>
      <c r="AA251" s="319"/>
      <c r="AB251" s="318"/>
      <c r="AC251" s="320"/>
      <c r="AD251" s="319"/>
      <c r="AE251" s="319"/>
      <c r="AF251" s="319"/>
      <c r="AG251" s="319"/>
      <c r="AH251" s="319"/>
      <c r="AI251" s="319"/>
      <c r="AK251" s="319"/>
      <c r="AL251" s="319"/>
      <c r="AM251" s="319"/>
      <c r="AN251" s="319"/>
      <c r="AO251" s="319"/>
      <c r="AP251" s="319"/>
      <c r="AQ251" s="319"/>
      <c r="AR251" s="319"/>
      <c r="AS251" s="319"/>
    </row>
    <row r="252" spans="1:45" s="367" customFormat="1">
      <c r="A252" s="319"/>
      <c r="B252" s="319"/>
      <c r="C252" s="319"/>
      <c r="D252" s="319"/>
      <c r="E252" s="319"/>
      <c r="F252" s="319"/>
      <c r="G252" s="319"/>
      <c r="H252" s="319"/>
      <c r="I252" s="319"/>
      <c r="J252" s="319"/>
      <c r="K252" s="319"/>
      <c r="L252" s="319"/>
      <c r="M252" s="319"/>
      <c r="N252" s="319"/>
      <c r="O252" s="319"/>
      <c r="P252" s="319"/>
      <c r="Q252" s="319"/>
      <c r="R252" s="319"/>
      <c r="S252" s="319"/>
      <c r="T252" s="319"/>
      <c r="U252" s="319"/>
      <c r="V252" s="319"/>
      <c r="W252" s="319"/>
      <c r="X252" s="319"/>
      <c r="Y252" s="319"/>
      <c r="Z252" s="319"/>
      <c r="AA252" s="319"/>
      <c r="AB252" s="318"/>
      <c r="AC252" s="320"/>
      <c r="AD252" s="319"/>
      <c r="AE252" s="319"/>
      <c r="AF252" s="319"/>
      <c r="AG252" s="319"/>
      <c r="AH252" s="319"/>
      <c r="AI252" s="319"/>
      <c r="AK252" s="319"/>
      <c r="AL252" s="319"/>
      <c r="AM252" s="319"/>
      <c r="AN252" s="319"/>
      <c r="AO252" s="319"/>
      <c r="AP252" s="319"/>
      <c r="AQ252" s="319"/>
      <c r="AR252" s="319"/>
      <c r="AS252" s="319"/>
    </row>
    <row r="253" spans="1:45" s="367" customFormat="1">
      <c r="A253" s="319"/>
      <c r="B253" s="319"/>
      <c r="C253" s="319"/>
      <c r="D253" s="319"/>
      <c r="E253" s="319"/>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8"/>
      <c r="AC253" s="320"/>
      <c r="AD253" s="319"/>
      <c r="AE253" s="319"/>
      <c r="AF253" s="319"/>
      <c r="AG253" s="319"/>
      <c r="AH253" s="319"/>
      <c r="AI253" s="319"/>
      <c r="AK253" s="319"/>
      <c r="AL253" s="319"/>
      <c r="AM253" s="319"/>
      <c r="AN253" s="319"/>
      <c r="AO253" s="319"/>
      <c r="AP253" s="319"/>
      <c r="AQ253" s="319"/>
      <c r="AR253" s="319"/>
      <c r="AS253" s="319"/>
    </row>
    <row r="254" spans="1:45" s="367" customFormat="1">
      <c r="A254" s="319"/>
      <c r="B254" s="319"/>
      <c r="C254" s="319"/>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319"/>
      <c r="Z254" s="319"/>
      <c r="AA254" s="319"/>
      <c r="AB254" s="318"/>
      <c r="AC254" s="320"/>
      <c r="AD254" s="319"/>
      <c r="AE254" s="319"/>
      <c r="AF254" s="319"/>
      <c r="AG254" s="319"/>
      <c r="AH254" s="319"/>
      <c r="AI254" s="319"/>
      <c r="AK254" s="319"/>
      <c r="AL254" s="319"/>
      <c r="AM254" s="319"/>
      <c r="AN254" s="319"/>
      <c r="AO254" s="319"/>
      <c r="AP254" s="319"/>
      <c r="AQ254" s="319"/>
      <c r="AR254" s="319"/>
      <c r="AS254" s="319"/>
    </row>
    <row r="255" spans="1:45" s="367" customFormat="1">
      <c r="A255" s="319"/>
      <c r="B255" s="319"/>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8"/>
      <c r="AC255" s="320"/>
      <c r="AD255" s="319"/>
      <c r="AE255" s="319"/>
      <c r="AF255" s="319"/>
      <c r="AG255" s="319"/>
      <c r="AH255" s="319"/>
      <c r="AI255" s="319"/>
      <c r="AK255" s="319"/>
      <c r="AL255" s="319"/>
      <c r="AM255" s="319"/>
      <c r="AN255" s="319"/>
      <c r="AO255" s="319"/>
      <c r="AP255" s="319"/>
      <c r="AQ255" s="319"/>
      <c r="AR255" s="319"/>
      <c r="AS255" s="319"/>
    </row>
    <row r="256" spans="1:45" s="367" customFormat="1">
      <c r="A256" s="319"/>
      <c r="B256" s="319"/>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8"/>
      <c r="AC256" s="320"/>
      <c r="AD256" s="319"/>
      <c r="AE256" s="319"/>
      <c r="AF256" s="319"/>
      <c r="AG256" s="319"/>
      <c r="AH256" s="319"/>
      <c r="AI256" s="319"/>
      <c r="AK256" s="319"/>
      <c r="AL256" s="319"/>
      <c r="AM256" s="319"/>
      <c r="AN256" s="319"/>
      <c r="AO256" s="319"/>
      <c r="AP256" s="319"/>
      <c r="AQ256" s="319"/>
      <c r="AR256" s="319"/>
      <c r="AS256" s="319"/>
    </row>
    <row r="257" spans="1:45" s="367" customFormat="1">
      <c r="A257" s="319"/>
      <c r="B257" s="319"/>
      <c r="C257" s="319"/>
      <c r="D257" s="319"/>
      <c r="E257" s="319"/>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19"/>
      <c r="AB257" s="318"/>
      <c r="AC257" s="320"/>
      <c r="AD257" s="319"/>
      <c r="AE257" s="319"/>
      <c r="AF257" s="319"/>
      <c r="AG257" s="319"/>
      <c r="AH257" s="319"/>
      <c r="AI257" s="319"/>
      <c r="AK257" s="319"/>
      <c r="AL257" s="319"/>
      <c r="AM257" s="319"/>
      <c r="AN257" s="319"/>
      <c r="AO257" s="319"/>
      <c r="AP257" s="319"/>
      <c r="AQ257" s="319"/>
      <c r="AR257" s="319"/>
      <c r="AS257" s="319"/>
    </row>
    <row r="258" spans="1:45" s="367" customFormat="1">
      <c r="A258" s="319"/>
      <c r="B258" s="319"/>
      <c r="C258" s="319"/>
      <c r="D258" s="319"/>
      <c r="E258" s="319"/>
      <c r="F258" s="319"/>
      <c r="G258" s="319"/>
      <c r="H258" s="319"/>
      <c r="I258" s="319"/>
      <c r="J258" s="319"/>
      <c r="K258" s="319"/>
      <c r="L258" s="319"/>
      <c r="M258" s="319"/>
      <c r="N258" s="319"/>
      <c r="O258" s="319"/>
      <c r="P258" s="319"/>
      <c r="Q258" s="319"/>
      <c r="R258" s="319"/>
      <c r="S258" s="319"/>
      <c r="T258" s="319"/>
      <c r="U258" s="319"/>
      <c r="V258" s="319"/>
      <c r="W258" s="319"/>
      <c r="X258" s="319"/>
      <c r="Y258" s="319"/>
      <c r="Z258" s="319"/>
      <c r="AA258" s="319"/>
      <c r="AB258" s="318"/>
      <c r="AC258" s="320"/>
      <c r="AD258" s="319"/>
      <c r="AE258" s="319"/>
      <c r="AF258" s="319"/>
      <c r="AG258" s="319"/>
      <c r="AH258" s="319"/>
      <c r="AI258" s="319"/>
      <c r="AK258" s="319"/>
      <c r="AL258" s="319"/>
      <c r="AM258" s="319"/>
      <c r="AN258" s="319"/>
      <c r="AO258" s="319"/>
      <c r="AP258" s="319"/>
      <c r="AQ258" s="319"/>
      <c r="AR258" s="319"/>
      <c r="AS258" s="319"/>
    </row>
    <row r="259" spans="1:45" s="367" customFormat="1">
      <c r="A259" s="319"/>
      <c r="B259" s="319"/>
      <c r="C259" s="319"/>
      <c r="D259" s="319"/>
      <c r="E259" s="319"/>
      <c r="F259" s="319"/>
      <c r="G259" s="319"/>
      <c r="H259" s="319"/>
      <c r="I259" s="319"/>
      <c r="J259" s="319"/>
      <c r="K259" s="319"/>
      <c r="L259" s="319"/>
      <c r="M259" s="319"/>
      <c r="N259" s="319"/>
      <c r="O259" s="319"/>
      <c r="P259" s="319"/>
      <c r="Q259" s="319"/>
      <c r="R259" s="319"/>
      <c r="S259" s="319"/>
      <c r="T259" s="319"/>
      <c r="U259" s="319"/>
      <c r="V259" s="319"/>
      <c r="W259" s="319"/>
      <c r="X259" s="319"/>
      <c r="Y259" s="319"/>
      <c r="Z259" s="319"/>
      <c r="AA259" s="319"/>
      <c r="AB259" s="318"/>
      <c r="AC259" s="320"/>
      <c r="AD259" s="319"/>
      <c r="AE259" s="319"/>
      <c r="AF259" s="319"/>
      <c r="AG259" s="319"/>
      <c r="AH259" s="319"/>
      <c r="AI259" s="319"/>
      <c r="AK259" s="319"/>
      <c r="AL259" s="319"/>
      <c r="AM259" s="319"/>
      <c r="AN259" s="319"/>
      <c r="AO259" s="319"/>
      <c r="AP259" s="319"/>
      <c r="AQ259" s="319"/>
      <c r="AR259" s="319"/>
      <c r="AS259" s="319"/>
    </row>
    <row r="260" spans="1:45" s="367" customFormat="1">
      <c r="A260" s="319"/>
      <c r="B260" s="319"/>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8"/>
      <c r="AC260" s="320"/>
      <c r="AD260" s="319"/>
      <c r="AE260" s="319"/>
      <c r="AF260" s="319"/>
      <c r="AG260" s="319"/>
      <c r="AH260" s="319"/>
      <c r="AI260" s="319"/>
      <c r="AK260" s="319"/>
      <c r="AL260" s="319"/>
      <c r="AM260" s="319"/>
      <c r="AN260" s="319"/>
      <c r="AO260" s="319"/>
      <c r="AP260" s="319"/>
      <c r="AQ260" s="319"/>
      <c r="AR260" s="319"/>
      <c r="AS260" s="319"/>
    </row>
    <row r="261" spans="1:45" s="367" customFormat="1">
      <c r="A261" s="319"/>
      <c r="B261" s="319"/>
      <c r="C261" s="319"/>
      <c r="D261" s="319"/>
      <c r="E261" s="319"/>
      <c r="F261" s="319"/>
      <c r="G261" s="319"/>
      <c r="H261" s="319"/>
      <c r="I261" s="319"/>
      <c r="J261" s="319"/>
      <c r="K261" s="319"/>
      <c r="L261" s="319"/>
      <c r="M261" s="319"/>
      <c r="N261" s="319"/>
      <c r="O261" s="319"/>
      <c r="P261" s="319"/>
      <c r="Q261" s="319"/>
      <c r="R261" s="319"/>
      <c r="S261" s="319"/>
      <c r="T261" s="319"/>
      <c r="U261" s="319"/>
      <c r="V261" s="319"/>
      <c r="W261" s="319"/>
      <c r="X261" s="319"/>
      <c r="Y261" s="319"/>
      <c r="Z261" s="319"/>
      <c r="AA261" s="319"/>
      <c r="AB261" s="318"/>
      <c r="AC261" s="320"/>
      <c r="AD261" s="319"/>
      <c r="AE261" s="319"/>
      <c r="AF261" s="319"/>
      <c r="AG261" s="319"/>
      <c r="AH261" s="319"/>
      <c r="AI261" s="319"/>
      <c r="AK261" s="319"/>
      <c r="AL261" s="319"/>
      <c r="AM261" s="319"/>
      <c r="AN261" s="319"/>
      <c r="AO261" s="319"/>
      <c r="AP261" s="319"/>
      <c r="AQ261" s="319"/>
      <c r="AR261" s="319"/>
      <c r="AS261" s="319"/>
    </row>
    <row r="262" spans="1:45" s="367" customFormat="1">
      <c r="A262" s="319"/>
      <c r="B262" s="319"/>
      <c r="C262" s="319"/>
      <c r="D262" s="319"/>
      <c r="E262" s="319"/>
      <c r="F262" s="319"/>
      <c r="G262" s="319"/>
      <c r="H262" s="319"/>
      <c r="I262" s="319"/>
      <c r="J262" s="319"/>
      <c r="K262" s="319"/>
      <c r="L262" s="319"/>
      <c r="M262" s="319"/>
      <c r="N262" s="319"/>
      <c r="O262" s="319"/>
      <c r="P262" s="319"/>
      <c r="Q262" s="319"/>
      <c r="R262" s="319"/>
      <c r="S262" s="319"/>
      <c r="T262" s="319"/>
      <c r="U262" s="319"/>
      <c r="V262" s="319"/>
      <c r="W262" s="319"/>
      <c r="X262" s="319"/>
      <c r="Y262" s="319"/>
      <c r="Z262" s="319"/>
      <c r="AA262" s="319"/>
      <c r="AB262" s="318"/>
      <c r="AC262" s="320"/>
      <c r="AD262" s="319"/>
      <c r="AE262" s="319"/>
      <c r="AF262" s="319"/>
      <c r="AG262" s="319"/>
      <c r="AH262" s="319"/>
      <c r="AI262" s="319"/>
      <c r="AK262" s="319"/>
      <c r="AL262" s="319"/>
      <c r="AM262" s="319"/>
      <c r="AN262" s="319"/>
      <c r="AO262" s="319"/>
      <c r="AP262" s="319"/>
      <c r="AQ262" s="319"/>
      <c r="AR262" s="319"/>
      <c r="AS262" s="319"/>
    </row>
    <row r="263" spans="1:45" s="367" customFormat="1">
      <c r="A263" s="319"/>
      <c r="B263" s="319"/>
      <c r="C263" s="319"/>
      <c r="D263" s="319"/>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9"/>
      <c r="AB263" s="318"/>
      <c r="AC263" s="320"/>
      <c r="AD263" s="319"/>
      <c r="AE263" s="319"/>
      <c r="AF263" s="319"/>
      <c r="AG263" s="319"/>
      <c r="AH263" s="319"/>
      <c r="AI263" s="319"/>
      <c r="AK263" s="319"/>
      <c r="AL263" s="319"/>
      <c r="AM263" s="319"/>
      <c r="AN263" s="319"/>
      <c r="AO263" s="319"/>
      <c r="AP263" s="319"/>
      <c r="AQ263" s="319"/>
      <c r="AR263" s="319"/>
      <c r="AS263" s="319"/>
    </row>
    <row r="264" spans="1:45" s="367" customFormat="1">
      <c r="A264" s="319"/>
      <c r="B264" s="319"/>
      <c r="C264" s="319"/>
      <c r="D264" s="319"/>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9"/>
      <c r="AB264" s="318"/>
      <c r="AC264" s="320"/>
      <c r="AD264" s="319"/>
      <c r="AE264" s="319"/>
      <c r="AF264" s="319"/>
      <c r="AG264" s="319"/>
      <c r="AH264" s="319"/>
      <c r="AI264" s="319"/>
      <c r="AK264" s="319"/>
      <c r="AL264" s="319"/>
      <c r="AM264" s="319"/>
      <c r="AN264" s="319"/>
      <c r="AO264" s="319"/>
      <c r="AP264" s="319"/>
      <c r="AQ264" s="319"/>
      <c r="AR264" s="319"/>
      <c r="AS264" s="319"/>
    </row>
    <row r="265" spans="1:45" s="367" customFormat="1">
      <c r="A265" s="319"/>
      <c r="B265" s="319"/>
      <c r="C265" s="319"/>
      <c r="D265" s="319"/>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8"/>
      <c r="AC265" s="320"/>
      <c r="AD265" s="319"/>
      <c r="AE265" s="319"/>
      <c r="AF265" s="319"/>
      <c r="AG265" s="319"/>
      <c r="AH265" s="319"/>
      <c r="AI265" s="319"/>
      <c r="AK265" s="319"/>
      <c r="AL265" s="319"/>
      <c r="AM265" s="319"/>
      <c r="AN265" s="319"/>
      <c r="AO265" s="319"/>
      <c r="AP265" s="319"/>
      <c r="AQ265" s="319"/>
      <c r="AR265" s="319"/>
      <c r="AS265" s="319"/>
    </row>
    <row r="266" spans="1:45" s="367" customFormat="1">
      <c r="A266" s="319"/>
      <c r="B266" s="319"/>
      <c r="C266" s="319"/>
      <c r="D266" s="319"/>
      <c r="E266" s="319"/>
      <c r="F266" s="319"/>
      <c r="G266" s="319"/>
      <c r="H266" s="319"/>
      <c r="I266" s="319"/>
      <c r="J266" s="319"/>
      <c r="K266" s="319"/>
      <c r="L266" s="319"/>
      <c r="M266" s="319"/>
      <c r="N266" s="319"/>
      <c r="O266" s="319"/>
      <c r="P266" s="319"/>
      <c r="Q266" s="319"/>
      <c r="R266" s="319"/>
      <c r="S266" s="319"/>
      <c r="T266" s="319"/>
      <c r="U266" s="319"/>
      <c r="V266" s="319"/>
      <c r="W266" s="319"/>
      <c r="X266" s="319"/>
      <c r="Y266" s="319"/>
      <c r="Z266" s="319"/>
      <c r="AA266" s="319"/>
      <c r="AB266" s="318"/>
      <c r="AC266" s="320"/>
      <c r="AD266" s="319"/>
      <c r="AE266" s="319"/>
      <c r="AF266" s="319"/>
      <c r="AG266" s="319"/>
      <c r="AH266" s="319"/>
      <c r="AI266" s="319"/>
      <c r="AK266" s="319"/>
      <c r="AL266" s="319"/>
      <c r="AM266" s="319"/>
      <c r="AN266" s="319"/>
      <c r="AO266" s="319"/>
      <c r="AP266" s="319"/>
      <c r="AQ266" s="319"/>
      <c r="AR266" s="319"/>
      <c r="AS266" s="319"/>
    </row>
    <row r="267" spans="1:45" s="367" customFormat="1">
      <c r="A267" s="319"/>
      <c r="B267" s="319"/>
      <c r="C267" s="319"/>
      <c r="D267" s="319"/>
      <c r="E267" s="319"/>
      <c r="F267" s="319"/>
      <c r="G267" s="319"/>
      <c r="H267" s="319"/>
      <c r="I267" s="319"/>
      <c r="J267" s="319"/>
      <c r="K267" s="319"/>
      <c r="L267" s="319"/>
      <c r="M267" s="319"/>
      <c r="N267" s="319"/>
      <c r="O267" s="319"/>
      <c r="P267" s="319"/>
      <c r="Q267" s="319"/>
      <c r="R267" s="319"/>
      <c r="S267" s="319"/>
      <c r="T267" s="319"/>
      <c r="U267" s="319"/>
      <c r="V267" s="319"/>
      <c r="W267" s="319"/>
      <c r="X267" s="319"/>
      <c r="Y267" s="319"/>
      <c r="Z267" s="319"/>
      <c r="AA267" s="319"/>
      <c r="AB267" s="318"/>
      <c r="AC267" s="320"/>
      <c r="AD267" s="319"/>
      <c r="AE267" s="319"/>
      <c r="AF267" s="319"/>
      <c r="AG267" s="319"/>
      <c r="AH267" s="319"/>
      <c r="AI267" s="319"/>
      <c r="AK267" s="319"/>
      <c r="AL267" s="319"/>
      <c r="AM267" s="319"/>
      <c r="AN267" s="319"/>
      <c r="AO267" s="319"/>
      <c r="AP267" s="319"/>
      <c r="AQ267" s="319"/>
      <c r="AR267" s="319"/>
      <c r="AS267" s="319"/>
    </row>
    <row r="268" spans="1:45" s="367" customFormat="1">
      <c r="A268" s="319"/>
      <c r="B268" s="319"/>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8"/>
      <c r="AC268" s="320"/>
      <c r="AD268" s="319"/>
      <c r="AE268" s="319"/>
      <c r="AF268" s="319"/>
      <c r="AG268" s="319"/>
      <c r="AH268" s="319"/>
      <c r="AI268" s="319"/>
      <c r="AK268" s="319"/>
      <c r="AL268" s="319"/>
      <c r="AM268" s="319"/>
      <c r="AN268" s="319"/>
      <c r="AO268" s="319"/>
      <c r="AP268" s="319"/>
      <c r="AQ268" s="319"/>
      <c r="AR268" s="319"/>
      <c r="AS268" s="319"/>
    </row>
    <row r="269" spans="1:45" s="367" customFormat="1">
      <c r="A269" s="319"/>
      <c r="B269" s="319"/>
      <c r="C269" s="319"/>
      <c r="D269" s="319"/>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8"/>
      <c r="AC269" s="320"/>
      <c r="AD269" s="319"/>
      <c r="AE269" s="319"/>
      <c r="AF269" s="319"/>
      <c r="AG269" s="319"/>
      <c r="AH269" s="319"/>
      <c r="AI269" s="319"/>
      <c r="AK269" s="319"/>
      <c r="AL269" s="319"/>
      <c r="AM269" s="319"/>
      <c r="AN269" s="319"/>
      <c r="AO269" s="319"/>
      <c r="AP269" s="319"/>
      <c r="AQ269" s="319"/>
      <c r="AR269" s="319"/>
      <c r="AS269" s="319"/>
    </row>
    <row r="270" spans="1:45" s="367" customFormat="1">
      <c r="A270" s="319"/>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8"/>
      <c r="AC270" s="320"/>
      <c r="AD270" s="319"/>
      <c r="AE270" s="319"/>
      <c r="AF270" s="319"/>
      <c r="AG270" s="319"/>
      <c r="AH270" s="319"/>
      <c r="AI270" s="319"/>
      <c r="AK270" s="319"/>
      <c r="AL270" s="319"/>
      <c r="AM270" s="319"/>
      <c r="AN270" s="319"/>
      <c r="AO270" s="319"/>
      <c r="AP270" s="319"/>
      <c r="AQ270" s="319"/>
      <c r="AR270" s="319"/>
      <c r="AS270" s="319"/>
    </row>
    <row r="271" spans="1:45" s="367" customFormat="1">
      <c r="A271" s="319"/>
      <c r="B271" s="319"/>
      <c r="C271" s="319"/>
      <c r="D271" s="319"/>
      <c r="E271" s="319"/>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8"/>
      <c r="AC271" s="320"/>
      <c r="AD271" s="319"/>
      <c r="AE271" s="319"/>
      <c r="AF271" s="319"/>
      <c r="AG271" s="319"/>
      <c r="AH271" s="319"/>
      <c r="AI271" s="319"/>
      <c r="AK271" s="319"/>
      <c r="AL271" s="319"/>
      <c r="AM271" s="319"/>
      <c r="AN271" s="319"/>
      <c r="AO271" s="319"/>
      <c r="AP271" s="319"/>
      <c r="AQ271" s="319"/>
      <c r="AR271" s="319"/>
      <c r="AS271" s="319"/>
    </row>
    <row r="272" spans="1:45" s="367" customFormat="1">
      <c r="A272" s="319"/>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8"/>
      <c r="AC272" s="320"/>
      <c r="AD272" s="319"/>
      <c r="AE272" s="319"/>
      <c r="AF272" s="319"/>
      <c r="AG272" s="319"/>
      <c r="AH272" s="319"/>
      <c r="AI272" s="319"/>
      <c r="AK272" s="319"/>
      <c r="AL272" s="319"/>
      <c r="AM272" s="319"/>
      <c r="AN272" s="319"/>
      <c r="AO272" s="319"/>
      <c r="AP272" s="319"/>
      <c r="AQ272" s="319"/>
      <c r="AR272" s="319"/>
      <c r="AS272" s="319"/>
    </row>
    <row r="273" spans="1:45" s="367" customFormat="1">
      <c r="A273" s="319"/>
      <c r="B273" s="319"/>
      <c r="C273" s="319"/>
      <c r="D273" s="319"/>
      <c r="E273" s="319"/>
      <c r="F273" s="319"/>
      <c r="G273" s="319"/>
      <c r="H273" s="319"/>
      <c r="I273" s="319"/>
      <c r="J273" s="319"/>
      <c r="K273" s="319"/>
      <c r="L273" s="319"/>
      <c r="M273" s="319"/>
      <c r="N273" s="319"/>
      <c r="O273" s="319"/>
      <c r="P273" s="319"/>
      <c r="Q273" s="319"/>
      <c r="R273" s="319"/>
      <c r="S273" s="319"/>
      <c r="T273" s="319"/>
      <c r="U273" s="319"/>
      <c r="V273" s="319"/>
      <c r="W273" s="319"/>
      <c r="X273" s="319"/>
      <c r="Y273" s="319"/>
      <c r="Z273" s="319"/>
      <c r="AA273" s="319"/>
      <c r="AB273" s="318"/>
      <c r="AC273" s="320"/>
      <c r="AD273" s="319"/>
      <c r="AE273" s="319"/>
      <c r="AF273" s="319"/>
      <c r="AG273" s="319"/>
      <c r="AH273" s="319"/>
      <c r="AI273" s="319"/>
      <c r="AK273" s="319"/>
      <c r="AL273" s="319"/>
      <c r="AM273" s="319"/>
      <c r="AN273" s="319"/>
      <c r="AO273" s="319"/>
      <c r="AP273" s="319"/>
      <c r="AQ273" s="319"/>
      <c r="AR273" s="319"/>
      <c r="AS273" s="319"/>
    </row>
    <row r="274" spans="1:45" s="367" customFormat="1">
      <c r="A274" s="319"/>
      <c r="B274" s="319"/>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8"/>
      <c r="AC274" s="320"/>
      <c r="AD274" s="319"/>
      <c r="AE274" s="319"/>
      <c r="AF274" s="319"/>
      <c r="AG274" s="319"/>
      <c r="AH274" s="319"/>
      <c r="AI274" s="319"/>
      <c r="AK274" s="319"/>
      <c r="AL274" s="319"/>
      <c r="AM274" s="319"/>
      <c r="AN274" s="319"/>
      <c r="AO274" s="319"/>
      <c r="AP274" s="319"/>
      <c r="AQ274" s="319"/>
      <c r="AR274" s="319"/>
      <c r="AS274" s="319"/>
    </row>
    <row r="275" spans="1:45" s="367" customFormat="1">
      <c r="A275" s="319"/>
      <c r="B275" s="319"/>
      <c r="C275" s="319"/>
      <c r="D275" s="319"/>
      <c r="E275" s="319"/>
      <c r="F275" s="319"/>
      <c r="G275" s="319"/>
      <c r="H275" s="319"/>
      <c r="I275" s="319"/>
      <c r="J275" s="319"/>
      <c r="K275" s="319"/>
      <c r="L275" s="319"/>
      <c r="M275" s="319"/>
      <c r="N275" s="319"/>
      <c r="O275" s="319"/>
      <c r="P275" s="319"/>
      <c r="Q275" s="319"/>
      <c r="R275" s="319"/>
      <c r="S275" s="319"/>
      <c r="T275" s="319"/>
      <c r="U275" s="319"/>
      <c r="V275" s="319"/>
      <c r="W275" s="319"/>
      <c r="X275" s="319"/>
      <c r="Y275" s="319"/>
      <c r="Z275" s="319"/>
      <c r="AA275" s="319"/>
      <c r="AB275" s="318"/>
      <c r="AC275" s="320"/>
      <c r="AD275" s="319"/>
      <c r="AE275" s="319"/>
      <c r="AF275" s="319"/>
      <c r="AG275" s="319"/>
      <c r="AH275" s="319"/>
      <c r="AI275" s="319"/>
      <c r="AK275" s="319"/>
      <c r="AL275" s="319"/>
      <c r="AM275" s="319"/>
      <c r="AN275" s="319"/>
      <c r="AO275" s="319"/>
      <c r="AP275" s="319"/>
      <c r="AQ275" s="319"/>
      <c r="AR275" s="319"/>
      <c r="AS275" s="319"/>
    </row>
    <row r="276" spans="1:45" s="367" customFormat="1">
      <c r="A276" s="319"/>
      <c r="B276" s="319"/>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8"/>
      <c r="AC276" s="320"/>
      <c r="AD276" s="319"/>
      <c r="AE276" s="319"/>
      <c r="AF276" s="319"/>
      <c r="AG276" s="319"/>
      <c r="AH276" s="319"/>
      <c r="AI276" s="319"/>
      <c r="AK276" s="319"/>
      <c r="AL276" s="319"/>
      <c r="AM276" s="319"/>
      <c r="AN276" s="319"/>
      <c r="AO276" s="319"/>
      <c r="AP276" s="319"/>
      <c r="AQ276" s="319"/>
      <c r="AR276" s="319"/>
      <c r="AS276" s="319"/>
    </row>
    <row r="277" spans="1:45" s="367" customFormat="1">
      <c r="A277" s="319"/>
      <c r="B277" s="319"/>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8"/>
      <c r="AC277" s="320"/>
      <c r="AD277" s="319"/>
      <c r="AE277" s="319"/>
      <c r="AF277" s="319"/>
      <c r="AG277" s="319"/>
      <c r="AH277" s="319"/>
      <c r="AI277" s="319"/>
      <c r="AK277" s="319"/>
      <c r="AL277" s="319"/>
      <c r="AM277" s="319"/>
      <c r="AN277" s="319"/>
      <c r="AO277" s="319"/>
      <c r="AP277" s="319"/>
      <c r="AQ277" s="319"/>
      <c r="AR277" s="319"/>
      <c r="AS277" s="319"/>
    </row>
    <row r="278" spans="1:45" s="367" customFormat="1">
      <c r="A278" s="319"/>
      <c r="B278" s="319"/>
      <c r="C278" s="319"/>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319"/>
      <c r="AB278" s="318"/>
      <c r="AC278" s="320"/>
      <c r="AD278" s="319"/>
      <c r="AE278" s="319"/>
      <c r="AF278" s="319"/>
      <c r="AG278" s="319"/>
      <c r="AH278" s="319"/>
      <c r="AI278" s="319"/>
      <c r="AK278" s="319"/>
      <c r="AL278" s="319"/>
      <c r="AM278" s="319"/>
      <c r="AN278" s="319"/>
      <c r="AO278" s="319"/>
      <c r="AP278" s="319"/>
      <c r="AQ278" s="319"/>
      <c r="AR278" s="319"/>
      <c r="AS278" s="319"/>
    </row>
    <row r="279" spans="1:45" s="367" customFormat="1">
      <c r="A279" s="319"/>
      <c r="B279" s="319"/>
      <c r="C279" s="319"/>
      <c r="D279" s="319"/>
      <c r="E279" s="319"/>
      <c r="F279" s="319"/>
      <c r="G279" s="319"/>
      <c r="H279" s="319"/>
      <c r="I279" s="319"/>
      <c r="J279" s="319"/>
      <c r="K279" s="319"/>
      <c r="L279" s="319"/>
      <c r="M279" s="319"/>
      <c r="N279" s="319"/>
      <c r="O279" s="319"/>
      <c r="P279" s="319"/>
      <c r="Q279" s="319"/>
      <c r="R279" s="319"/>
      <c r="S279" s="319"/>
      <c r="T279" s="319"/>
      <c r="U279" s="319"/>
      <c r="V279" s="319"/>
      <c r="W279" s="319"/>
      <c r="X279" s="319"/>
      <c r="Y279" s="319"/>
      <c r="Z279" s="319"/>
      <c r="AA279" s="319"/>
      <c r="AB279" s="318"/>
      <c r="AC279" s="320"/>
      <c r="AD279" s="319"/>
      <c r="AE279" s="319"/>
      <c r="AF279" s="319"/>
      <c r="AG279" s="319"/>
      <c r="AH279" s="319"/>
      <c r="AI279" s="319"/>
      <c r="AK279" s="319"/>
      <c r="AL279" s="319"/>
      <c r="AM279" s="319"/>
      <c r="AN279" s="319"/>
      <c r="AO279" s="319"/>
      <c r="AP279" s="319"/>
      <c r="AQ279" s="319"/>
      <c r="AR279" s="319"/>
      <c r="AS279" s="319"/>
    </row>
    <row r="280" spans="1:45" s="367" customFormat="1">
      <c r="A280" s="319"/>
      <c r="B280" s="319"/>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319"/>
      <c r="Z280" s="319"/>
      <c r="AA280" s="319"/>
      <c r="AB280" s="318"/>
      <c r="AC280" s="320"/>
      <c r="AD280" s="319"/>
      <c r="AE280" s="319"/>
      <c r="AF280" s="319"/>
      <c r="AG280" s="319"/>
      <c r="AH280" s="319"/>
      <c r="AI280" s="319"/>
      <c r="AK280" s="319"/>
      <c r="AL280" s="319"/>
      <c r="AM280" s="319"/>
      <c r="AN280" s="319"/>
      <c r="AO280" s="319"/>
      <c r="AP280" s="319"/>
      <c r="AQ280" s="319"/>
      <c r="AR280" s="319"/>
      <c r="AS280" s="319"/>
    </row>
    <row r="281" spans="1:45" s="367" customFormat="1">
      <c r="A281" s="319"/>
      <c r="B281" s="319"/>
      <c r="C281" s="319"/>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8"/>
      <c r="AC281" s="320"/>
      <c r="AD281" s="319"/>
      <c r="AE281" s="319"/>
      <c r="AF281" s="319"/>
      <c r="AG281" s="319"/>
      <c r="AH281" s="319"/>
      <c r="AI281" s="319"/>
      <c r="AK281" s="319"/>
      <c r="AL281" s="319"/>
      <c r="AM281" s="319"/>
      <c r="AN281" s="319"/>
      <c r="AO281" s="319"/>
      <c r="AP281" s="319"/>
      <c r="AQ281" s="319"/>
      <c r="AR281" s="319"/>
      <c r="AS281" s="319"/>
    </row>
    <row r="282" spans="1:45" s="367" customFormat="1">
      <c r="A282" s="319"/>
      <c r="B282" s="319"/>
      <c r="C282" s="319"/>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19"/>
      <c r="AB282" s="318"/>
      <c r="AC282" s="320"/>
      <c r="AD282" s="319"/>
      <c r="AE282" s="319"/>
      <c r="AF282" s="319"/>
      <c r="AG282" s="319"/>
      <c r="AH282" s="319"/>
      <c r="AI282" s="319"/>
      <c r="AK282" s="319"/>
      <c r="AL282" s="319"/>
      <c r="AM282" s="319"/>
      <c r="AN282" s="319"/>
      <c r="AO282" s="319"/>
      <c r="AP282" s="319"/>
      <c r="AQ282" s="319"/>
      <c r="AR282" s="319"/>
      <c r="AS282" s="319"/>
    </row>
    <row r="283" spans="1:45" s="367" customFormat="1">
      <c r="A283" s="319"/>
      <c r="B283" s="319"/>
      <c r="C283" s="319"/>
      <c r="D283" s="319"/>
      <c r="E283" s="319"/>
      <c r="F283" s="319"/>
      <c r="G283" s="319"/>
      <c r="H283" s="319"/>
      <c r="I283" s="319"/>
      <c r="J283" s="319"/>
      <c r="K283" s="319"/>
      <c r="L283" s="319"/>
      <c r="M283" s="319"/>
      <c r="N283" s="319"/>
      <c r="O283" s="319"/>
      <c r="P283" s="319"/>
      <c r="Q283" s="319"/>
      <c r="R283" s="319"/>
      <c r="S283" s="319"/>
      <c r="T283" s="319"/>
      <c r="U283" s="319"/>
      <c r="V283" s="319"/>
      <c r="W283" s="319"/>
      <c r="X283" s="319"/>
      <c r="Y283" s="319"/>
      <c r="Z283" s="319"/>
      <c r="AA283" s="319"/>
      <c r="AB283" s="318"/>
      <c r="AC283" s="320"/>
      <c r="AD283" s="319"/>
      <c r="AE283" s="319"/>
      <c r="AF283" s="319"/>
      <c r="AG283" s="319"/>
      <c r="AH283" s="319"/>
      <c r="AI283" s="319"/>
      <c r="AK283" s="319"/>
      <c r="AL283" s="319"/>
      <c r="AM283" s="319"/>
      <c r="AN283" s="319"/>
      <c r="AO283" s="319"/>
      <c r="AP283" s="319"/>
      <c r="AQ283" s="319"/>
      <c r="AR283" s="319"/>
      <c r="AS283" s="319"/>
    </row>
    <row r="284" spans="1:45" s="367" customFormat="1">
      <c r="A284" s="319"/>
      <c r="B284" s="319"/>
      <c r="C284" s="319"/>
      <c r="D284" s="319"/>
      <c r="E284" s="319"/>
      <c r="F284" s="319"/>
      <c r="G284" s="319"/>
      <c r="H284" s="319"/>
      <c r="I284" s="319"/>
      <c r="J284" s="319"/>
      <c r="K284" s="319"/>
      <c r="L284" s="319"/>
      <c r="M284" s="319"/>
      <c r="N284" s="319"/>
      <c r="O284" s="319"/>
      <c r="P284" s="319"/>
      <c r="Q284" s="319"/>
      <c r="R284" s="319"/>
      <c r="S284" s="319"/>
      <c r="T284" s="319"/>
      <c r="U284" s="319"/>
      <c r="V284" s="319"/>
      <c r="W284" s="319"/>
      <c r="X284" s="319"/>
      <c r="Y284" s="319"/>
      <c r="Z284" s="319"/>
      <c r="AA284" s="319"/>
      <c r="AB284" s="318"/>
      <c r="AC284" s="320"/>
      <c r="AD284" s="319"/>
      <c r="AE284" s="319"/>
      <c r="AF284" s="319"/>
      <c r="AG284" s="319"/>
      <c r="AH284" s="319"/>
      <c r="AI284" s="319"/>
      <c r="AK284" s="319"/>
      <c r="AL284" s="319"/>
      <c r="AM284" s="319"/>
      <c r="AN284" s="319"/>
      <c r="AO284" s="319"/>
      <c r="AP284" s="319"/>
      <c r="AQ284" s="319"/>
      <c r="AR284" s="319"/>
      <c r="AS284" s="319"/>
    </row>
    <row r="285" spans="1:45" s="367" customFormat="1">
      <c r="A285" s="319"/>
      <c r="B285" s="319"/>
      <c r="C285" s="319"/>
      <c r="D285" s="319"/>
      <c r="E285" s="319"/>
      <c r="F285" s="319"/>
      <c r="G285" s="319"/>
      <c r="H285" s="319"/>
      <c r="I285" s="319"/>
      <c r="J285" s="319"/>
      <c r="K285" s="319"/>
      <c r="L285" s="319"/>
      <c r="M285" s="319"/>
      <c r="N285" s="319"/>
      <c r="O285" s="319"/>
      <c r="P285" s="319"/>
      <c r="Q285" s="319"/>
      <c r="R285" s="319"/>
      <c r="S285" s="319"/>
      <c r="T285" s="319"/>
      <c r="U285" s="319"/>
      <c r="V285" s="319"/>
      <c r="W285" s="319"/>
      <c r="X285" s="319"/>
      <c r="Y285" s="319"/>
      <c r="Z285" s="319"/>
      <c r="AA285" s="319"/>
      <c r="AB285" s="318"/>
      <c r="AC285" s="320"/>
      <c r="AD285" s="319"/>
      <c r="AE285" s="319"/>
      <c r="AF285" s="319"/>
      <c r="AG285" s="319"/>
      <c r="AH285" s="319"/>
      <c r="AI285" s="319"/>
      <c r="AK285" s="319"/>
      <c r="AL285" s="319"/>
      <c r="AM285" s="319"/>
      <c r="AN285" s="319"/>
      <c r="AO285" s="319"/>
      <c r="AP285" s="319"/>
      <c r="AQ285" s="319"/>
      <c r="AR285" s="319"/>
      <c r="AS285" s="319"/>
    </row>
    <row r="286" spans="1:45" s="367" customFormat="1">
      <c r="A286" s="319"/>
      <c r="B286" s="319"/>
      <c r="C286" s="319"/>
      <c r="D286" s="319"/>
      <c r="E286" s="319"/>
      <c r="F286" s="319"/>
      <c r="G286" s="319"/>
      <c r="H286" s="319"/>
      <c r="I286" s="319"/>
      <c r="J286" s="319"/>
      <c r="K286" s="319"/>
      <c r="L286" s="319"/>
      <c r="M286" s="319"/>
      <c r="N286" s="319"/>
      <c r="O286" s="319"/>
      <c r="P286" s="319"/>
      <c r="Q286" s="319"/>
      <c r="R286" s="319"/>
      <c r="S286" s="319"/>
      <c r="T286" s="319"/>
      <c r="U286" s="319"/>
      <c r="V286" s="319"/>
      <c r="W286" s="319"/>
      <c r="X286" s="319"/>
      <c r="Y286" s="319"/>
      <c r="Z286" s="319"/>
      <c r="AA286" s="319"/>
      <c r="AB286" s="318"/>
      <c r="AC286" s="320"/>
      <c r="AD286" s="319"/>
      <c r="AE286" s="319"/>
      <c r="AF286" s="319"/>
      <c r="AG286" s="319"/>
      <c r="AH286" s="319"/>
      <c r="AI286" s="319"/>
      <c r="AK286" s="319"/>
      <c r="AL286" s="319"/>
      <c r="AM286" s="319"/>
      <c r="AN286" s="319"/>
      <c r="AO286" s="319"/>
      <c r="AP286" s="319"/>
      <c r="AQ286" s="319"/>
      <c r="AR286" s="319"/>
      <c r="AS286" s="319"/>
    </row>
    <row r="287" spans="1:45" s="367" customFormat="1">
      <c r="A287" s="319"/>
      <c r="B287" s="319"/>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19"/>
      <c r="AA287" s="319"/>
      <c r="AB287" s="318"/>
      <c r="AC287" s="320"/>
      <c r="AD287" s="319"/>
      <c r="AE287" s="319"/>
      <c r="AF287" s="319"/>
      <c r="AG287" s="319"/>
      <c r="AH287" s="319"/>
      <c r="AI287" s="319"/>
      <c r="AK287" s="319"/>
      <c r="AL287" s="319"/>
      <c r="AM287" s="319"/>
      <c r="AN287" s="319"/>
      <c r="AO287" s="319"/>
      <c r="AP287" s="319"/>
      <c r="AQ287" s="319"/>
      <c r="AR287" s="319"/>
      <c r="AS287" s="319"/>
    </row>
    <row r="288" spans="1:45" s="367" customFormat="1">
      <c r="A288" s="319"/>
      <c r="B288" s="319"/>
      <c r="C288" s="319"/>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319"/>
      <c r="AB288" s="318"/>
      <c r="AC288" s="320"/>
      <c r="AD288" s="319"/>
      <c r="AE288" s="319"/>
      <c r="AF288" s="319"/>
      <c r="AG288" s="319"/>
      <c r="AH288" s="319"/>
      <c r="AI288" s="319"/>
      <c r="AK288" s="319"/>
      <c r="AL288" s="319"/>
      <c r="AM288" s="319"/>
      <c r="AN288" s="319"/>
      <c r="AO288" s="319"/>
      <c r="AP288" s="319"/>
      <c r="AQ288" s="319"/>
      <c r="AR288" s="319"/>
      <c r="AS288" s="319"/>
    </row>
    <row r="289" spans="1:45" s="367" customFormat="1">
      <c r="A289" s="319"/>
      <c r="B289" s="319"/>
      <c r="C289" s="319"/>
      <c r="D289" s="319"/>
      <c r="E289" s="319"/>
      <c r="F289" s="319"/>
      <c r="G289" s="319"/>
      <c r="H289" s="319"/>
      <c r="I289" s="319"/>
      <c r="J289" s="319"/>
      <c r="K289" s="319"/>
      <c r="L289" s="319"/>
      <c r="M289" s="319"/>
      <c r="N289" s="319"/>
      <c r="O289" s="319"/>
      <c r="P289" s="319"/>
      <c r="Q289" s="319"/>
      <c r="R289" s="319"/>
      <c r="S289" s="319"/>
      <c r="T289" s="319"/>
      <c r="U289" s="319"/>
      <c r="V289" s="319"/>
      <c r="W289" s="319"/>
      <c r="X289" s="319"/>
      <c r="Y289" s="319"/>
      <c r="Z289" s="319"/>
      <c r="AA289" s="319"/>
      <c r="AB289" s="318"/>
      <c r="AC289" s="320"/>
      <c r="AD289" s="319"/>
      <c r="AE289" s="319"/>
      <c r="AF289" s="319"/>
      <c r="AG289" s="319"/>
      <c r="AH289" s="319"/>
      <c r="AI289" s="319"/>
      <c r="AK289" s="319"/>
      <c r="AL289" s="319"/>
      <c r="AM289" s="319"/>
      <c r="AN289" s="319"/>
      <c r="AO289" s="319"/>
      <c r="AP289" s="319"/>
      <c r="AQ289" s="319"/>
      <c r="AR289" s="319"/>
      <c r="AS289" s="319"/>
    </row>
    <row r="290" spans="1:45" s="367" customFormat="1">
      <c r="A290" s="319"/>
      <c r="B290" s="319"/>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8"/>
      <c r="AC290" s="320"/>
      <c r="AD290" s="319"/>
      <c r="AE290" s="319"/>
      <c r="AF290" s="319"/>
      <c r="AG290" s="319"/>
      <c r="AH290" s="319"/>
      <c r="AI290" s="319"/>
      <c r="AK290" s="319"/>
      <c r="AL290" s="319"/>
      <c r="AM290" s="319"/>
      <c r="AN290" s="319"/>
      <c r="AO290" s="319"/>
      <c r="AP290" s="319"/>
      <c r="AQ290" s="319"/>
      <c r="AR290" s="319"/>
      <c r="AS290" s="319"/>
    </row>
    <row r="291" spans="1:45" s="367" customFormat="1">
      <c r="A291" s="319"/>
      <c r="B291" s="319"/>
      <c r="C291" s="319"/>
      <c r="D291" s="319"/>
      <c r="E291" s="319"/>
      <c r="F291" s="319"/>
      <c r="G291" s="319"/>
      <c r="H291" s="319"/>
      <c r="I291" s="319"/>
      <c r="J291" s="319"/>
      <c r="K291" s="319"/>
      <c r="L291" s="319"/>
      <c r="M291" s="319"/>
      <c r="N291" s="319"/>
      <c r="O291" s="319"/>
      <c r="P291" s="319"/>
      <c r="Q291" s="319"/>
      <c r="R291" s="319"/>
      <c r="S291" s="319"/>
      <c r="T291" s="319"/>
      <c r="U291" s="319"/>
      <c r="V291" s="319"/>
      <c r="W291" s="319"/>
      <c r="X291" s="319"/>
      <c r="Y291" s="319"/>
      <c r="Z291" s="319"/>
      <c r="AA291" s="319"/>
      <c r="AB291" s="318"/>
      <c r="AC291" s="320"/>
      <c r="AD291" s="319"/>
      <c r="AE291" s="319"/>
      <c r="AF291" s="319"/>
      <c r="AG291" s="319"/>
      <c r="AH291" s="319"/>
      <c r="AI291" s="319"/>
      <c r="AK291" s="319"/>
      <c r="AL291" s="319"/>
      <c r="AM291" s="319"/>
      <c r="AN291" s="319"/>
      <c r="AO291" s="319"/>
      <c r="AP291" s="319"/>
      <c r="AQ291" s="319"/>
      <c r="AR291" s="319"/>
      <c r="AS291" s="319"/>
    </row>
    <row r="292" spans="1:45" s="367" customFormat="1">
      <c r="A292" s="319"/>
      <c r="B292" s="319"/>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8"/>
      <c r="AC292" s="320"/>
      <c r="AD292" s="319"/>
      <c r="AE292" s="319"/>
      <c r="AF292" s="319"/>
      <c r="AG292" s="319"/>
      <c r="AH292" s="319"/>
      <c r="AI292" s="319"/>
      <c r="AK292" s="319"/>
      <c r="AL292" s="319"/>
      <c r="AM292" s="319"/>
      <c r="AN292" s="319"/>
      <c r="AO292" s="319"/>
      <c r="AP292" s="319"/>
      <c r="AQ292" s="319"/>
      <c r="AR292" s="319"/>
      <c r="AS292" s="319"/>
    </row>
    <row r="293" spans="1:45" s="367" customFormat="1">
      <c r="A293" s="319"/>
      <c r="B293" s="319"/>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8"/>
      <c r="AC293" s="320"/>
      <c r="AD293" s="319"/>
      <c r="AE293" s="319"/>
      <c r="AF293" s="319"/>
      <c r="AG293" s="319"/>
      <c r="AH293" s="319"/>
      <c r="AI293" s="319"/>
      <c r="AK293" s="319"/>
      <c r="AL293" s="319"/>
      <c r="AM293" s="319"/>
      <c r="AN293" s="319"/>
      <c r="AO293" s="319"/>
      <c r="AP293" s="319"/>
      <c r="AQ293" s="319"/>
      <c r="AR293" s="319"/>
      <c r="AS293" s="319"/>
    </row>
    <row r="294" spans="1:45" s="367" customFormat="1">
      <c r="A294" s="319"/>
      <c r="B294" s="319"/>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8"/>
      <c r="AC294" s="320"/>
      <c r="AD294" s="319"/>
      <c r="AE294" s="319"/>
      <c r="AF294" s="319"/>
      <c r="AG294" s="319"/>
      <c r="AH294" s="319"/>
      <c r="AI294" s="319"/>
      <c r="AK294" s="319"/>
      <c r="AL294" s="319"/>
      <c r="AM294" s="319"/>
      <c r="AN294" s="319"/>
      <c r="AO294" s="319"/>
      <c r="AP294" s="319"/>
      <c r="AQ294" s="319"/>
      <c r="AR294" s="319"/>
      <c r="AS294" s="319"/>
    </row>
    <row r="295" spans="1:45" s="367" customFormat="1">
      <c r="A295" s="319"/>
      <c r="B295" s="319"/>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8"/>
      <c r="AC295" s="320"/>
      <c r="AD295" s="319"/>
      <c r="AE295" s="319"/>
      <c r="AF295" s="319"/>
      <c r="AG295" s="319"/>
      <c r="AH295" s="319"/>
      <c r="AI295" s="319"/>
      <c r="AK295" s="319"/>
      <c r="AL295" s="319"/>
      <c r="AM295" s="319"/>
      <c r="AN295" s="319"/>
      <c r="AO295" s="319"/>
      <c r="AP295" s="319"/>
      <c r="AQ295" s="319"/>
      <c r="AR295" s="319"/>
      <c r="AS295" s="319"/>
    </row>
    <row r="296" spans="1:45" s="367" customFormat="1">
      <c r="A296" s="319"/>
      <c r="B296" s="319"/>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8"/>
      <c r="AC296" s="320"/>
      <c r="AD296" s="319"/>
      <c r="AE296" s="319"/>
      <c r="AF296" s="319"/>
      <c r="AG296" s="319"/>
      <c r="AH296" s="319"/>
      <c r="AI296" s="319"/>
      <c r="AK296" s="319"/>
      <c r="AL296" s="319"/>
      <c r="AM296" s="319"/>
      <c r="AN296" s="319"/>
      <c r="AO296" s="319"/>
      <c r="AP296" s="319"/>
      <c r="AQ296" s="319"/>
      <c r="AR296" s="319"/>
      <c r="AS296" s="319"/>
    </row>
    <row r="297" spans="1:45" s="367" customFormat="1">
      <c r="A297" s="319"/>
      <c r="B297" s="319"/>
      <c r="C297" s="319"/>
      <c r="D297" s="319"/>
      <c r="E297" s="319"/>
      <c r="F297" s="319"/>
      <c r="G297" s="319"/>
      <c r="H297" s="319"/>
      <c r="I297" s="319"/>
      <c r="J297" s="319"/>
      <c r="K297" s="319"/>
      <c r="L297" s="319"/>
      <c r="M297" s="319"/>
      <c r="N297" s="319"/>
      <c r="O297" s="319"/>
      <c r="P297" s="319"/>
      <c r="Q297" s="319"/>
      <c r="R297" s="319"/>
      <c r="S297" s="319"/>
      <c r="T297" s="319"/>
      <c r="U297" s="319"/>
      <c r="V297" s="319"/>
      <c r="W297" s="319"/>
      <c r="X297" s="319"/>
      <c r="Y297" s="319"/>
      <c r="Z297" s="319"/>
      <c r="AA297" s="319"/>
      <c r="AB297" s="318"/>
      <c r="AC297" s="320"/>
      <c r="AD297" s="319"/>
      <c r="AE297" s="319"/>
      <c r="AF297" s="319"/>
      <c r="AG297" s="319"/>
      <c r="AH297" s="319"/>
      <c r="AI297" s="319"/>
      <c r="AK297" s="319"/>
      <c r="AL297" s="319"/>
      <c r="AM297" s="319"/>
      <c r="AN297" s="319"/>
      <c r="AO297" s="319"/>
      <c r="AP297" s="319"/>
      <c r="AQ297" s="319"/>
      <c r="AR297" s="319"/>
      <c r="AS297" s="319"/>
    </row>
    <row r="298" spans="1:45" s="367" customFormat="1">
      <c r="A298" s="319"/>
      <c r="B298" s="319"/>
      <c r="C298" s="319"/>
      <c r="D298" s="319"/>
      <c r="E298" s="319"/>
      <c r="F298" s="319"/>
      <c r="G298" s="319"/>
      <c r="H298" s="319"/>
      <c r="I298" s="319"/>
      <c r="J298" s="319"/>
      <c r="K298" s="319"/>
      <c r="L298" s="319"/>
      <c r="M298" s="319"/>
      <c r="N298" s="319"/>
      <c r="O298" s="319"/>
      <c r="P298" s="319"/>
      <c r="Q298" s="319"/>
      <c r="R298" s="319"/>
      <c r="S298" s="319"/>
      <c r="T298" s="319"/>
      <c r="U298" s="319"/>
      <c r="V298" s="319"/>
      <c r="W298" s="319"/>
      <c r="X298" s="319"/>
      <c r="Y298" s="319"/>
      <c r="Z298" s="319"/>
      <c r="AA298" s="319"/>
      <c r="AB298" s="318"/>
      <c r="AC298" s="320"/>
      <c r="AD298" s="319"/>
      <c r="AE298" s="319"/>
      <c r="AF298" s="319"/>
      <c r="AG298" s="319"/>
      <c r="AH298" s="319"/>
      <c r="AI298" s="319"/>
      <c r="AK298" s="319"/>
      <c r="AL298" s="319"/>
      <c r="AM298" s="319"/>
      <c r="AN298" s="319"/>
      <c r="AO298" s="319"/>
      <c r="AP298" s="319"/>
      <c r="AQ298" s="319"/>
      <c r="AR298" s="319"/>
      <c r="AS298" s="319"/>
    </row>
    <row r="299" spans="1:45" s="367" customFormat="1">
      <c r="A299" s="319"/>
      <c r="B299" s="319"/>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8"/>
      <c r="AC299" s="320"/>
      <c r="AD299" s="319"/>
      <c r="AE299" s="319"/>
      <c r="AF299" s="319"/>
      <c r="AG299" s="319"/>
      <c r="AH299" s="319"/>
      <c r="AI299" s="319"/>
      <c r="AK299" s="319"/>
      <c r="AL299" s="319"/>
      <c r="AM299" s="319"/>
      <c r="AN299" s="319"/>
      <c r="AO299" s="319"/>
      <c r="AP299" s="319"/>
      <c r="AQ299" s="319"/>
      <c r="AR299" s="319"/>
      <c r="AS299" s="319"/>
    </row>
    <row r="300" spans="1:45" s="367" customFormat="1">
      <c r="A300" s="319"/>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8"/>
      <c r="AC300" s="320"/>
      <c r="AD300" s="319"/>
      <c r="AE300" s="319"/>
      <c r="AF300" s="319"/>
      <c r="AG300" s="319"/>
      <c r="AH300" s="319"/>
      <c r="AI300" s="319"/>
      <c r="AK300" s="319"/>
      <c r="AL300" s="319"/>
      <c r="AM300" s="319"/>
      <c r="AN300" s="319"/>
      <c r="AO300" s="319"/>
      <c r="AP300" s="319"/>
      <c r="AQ300" s="319"/>
      <c r="AR300" s="319"/>
      <c r="AS300" s="319"/>
    </row>
    <row r="301" spans="1:45" s="367" customFormat="1">
      <c r="A301" s="319"/>
      <c r="B301" s="319"/>
      <c r="C301" s="319"/>
      <c r="D301" s="319"/>
      <c r="E301" s="319"/>
      <c r="F301" s="319"/>
      <c r="G301" s="319"/>
      <c r="H301" s="319"/>
      <c r="I301" s="319"/>
      <c r="J301" s="319"/>
      <c r="K301" s="319"/>
      <c r="L301" s="319"/>
      <c r="M301" s="319"/>
      <c r="N301" s="319"/>
      <c r="O301" s="319"/>
      <c r="P301" s="319"/>
      <c r="Q301" s="319"/>
      <c r="R301" s="319"/>
      <c r="S301" s="319"/>
      <c r="T301" s="319"/>
      <c r="U301" s="319"/>
      <c r="V301" s="319"/>
      <c r="W301" s="319"/>
      <c r="X301" s="319"/>
      <c r="Y301" s="319"/>
      <c r="Z301" s="319"/>
      <c r="AA301" s="319"/>
      <c r="AB301" s="318"/>
      <c r="AC301" s="320"/>
      <c r="AD301" s="319"/>
      <c r="AE301" s="319"/>
      <c r="AF301" s="319"/>
      <c r="AG301" s="319"/>
      <c r="AH301" s="319"/>
      <c r="AI301" s="319"/>
      <c r="AK301" s="319"/>
      <c r="AL301" s="319"/>
      <c r="AM301" s="319"/>
      <c r="AN301" s="319"/>
      <c r="AO301" s="319"/>
      <c r="AP301" s="319"/>
      <c r="AQ301" s="319"/>
      <c r="AR301" s="319"/>
      <c r="AS301" s="319"/>
    </row>
    <row r="302" spans="1:45" s="367" customFormat="1">
      <c r="A302" s="319"/>
      <c r="B302" s="319"/>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8"/>
      <c r="AC302" s="320"/>
      <c r="AD302" s="319"/>
      <c r="AE302" s="319"/>
      <c r="AF302" s="319"/>
      <c r="AG302" s="319"/>
      <c r="AH302" s="319"/>
      <c r="AI302" s="319"/>
      <c r="AK302" s="319"/>
      <c r="AL302" s="319"/>
      <c r="AM302" s="319"/>
      <c r="AN302" s="319"/>
      <c r="AO302" s="319"/>
      <c r="AP302" s="319"/>
      <c r="AQ302" s="319"/>
      <c r="AR302" s="319"/>
      <c r="AS302" s="319"/>
    </row>
    <row r="303" spans="1:45" s="367" customFormat="1">
      <c r="A303" s="319"/>
      <c r="B303" s="319"/>
      <c r="C303" s="319"/>
      <c r="D303" s="319"/>
      <c r="E303" s="319"/>
      <c r="F303" s="319"/>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8"/>
      <c r="AC303" s="320"/>
      <c r="AD303" s="319"/>
      <c r="AE303" s="319"/>
      <c r="AF303" s="319"/>
      <c r="AG303" s="319"/>
      <c r="AH303" s="319"/>
      <c r="AI303" s="319"/>
      <c r="AK303" s="319"/>
      <c r="AL303" s="319"/>
      <c r="AM303" s="319"/>
      <c r="AN303" s="319"/>
      <c r="AO303" s="319"/>
      <c r="AP303" s="319"/>
      <c r="AQ303" s="319"/>
      <c r="AR303" s="319"/>
      <c r="AS303" s="319"/>
    </row>
    <row r="304" spans="1:45" s="367" customFormat="1">
      <c r="A304" s="319"/>
      <c r="B304" s="319"/>
      <c r="C304" s="319"/>
      <c r="D304" s="319"/>
      <c r="E304" s="319"/>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8"/>
      <c r="AC304" s="320"/>
      <c r="AD304" s="319"/>
      <c r="AE304" s="319"/>
      <c r="AF304" s="319"/>
      <c r="AG304" s="319"/>
      <c r="AH304" s="319"/>
      <c r="AI304" s="319"/>
      <c r="AK304" s="319"/>
      <c r="AL304" s="319"/>
      <c r="AM304" s="319"/>
      <c r="AN304" s="319"/>
      <c r="AO304" s="319"/>
      <c r="AP304" s="319"/>
      <c r="AQ304" s="319"/>
      <c r="AR304" s="319"/>
      <c r="AS304" s="319"/>
    </row>
    <row r="305" spans="1:45" s="367" customFormat="1">
      <c r="A305" s="319"/>
      <c r="B305" s="319"/>
      <c r="C305" s="319"/>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19"/>
      <c r="AB305" s="318"/>
      <c r="AC305" s="320"/>
      <c r="AD305" s="319"/>
      <c r="AE305" s="319"/>
      <c r="AF305" s="319"/>
      <c r="AG305" s="319"/>
      <c r="AH305" s="319"/>
      <c r="AI305" s="319"/>
      <c r="AK305" s="319"/>
      <c r="AL305" s="319"/>
      <c r="AM305" s="319"/>
      <c r="AN305" s="319"/>
      <c r="AO305" s="319"/>
      <c r="AP305" s="319"/>
      <c r="AQ305" s="319"/>
      <c r="AR305" s="319"/>
      <c r="AS305" s="319"/>
    </row>
    <row r="306" spans="1:45" s="367" customFormat="1">
      <c r="A306" s="319"/>
      <c r="B306" s="319"/>
      <c r="C306" s="319"/>
      <c r="D306" s="319"/>
      <c r="E306" s="319"/>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19"/>
      <c r="AB306" s="318"/>
      <c r="AC306" s="320"/>
      <c r="AD306" s="319"/>
      <c r="AE306" s="319"/>
      <c r="AF306" s="319"/>
      <c r="AG306" s="319"/>
      <c r="AH306" s="319"/>
      <c r="AI306" s="319"/>
      <c r="AK306" s="319"/>
      <c r="AL306" s="319"/>
      <c r="AM306" s="319"/>
      <c r="AN306" s="319"/>
      <c r="AO306" s="319"/>
      <c r="AP306" s="319"/>
      <c r="AQ306" s="319"/>
      <c r="AR306" s="319"/>
      <c r="AS306" s="319"/>
    </row>
    <row r="307" spans="1:45" s="367" customFormat="1">
      <c r="A307" s="319"/>
      <c r="B307" s="319"/>
      <c r="C307" s="319"/>
      <c r="D307" s="319"/>
      <c r="E307" s="319"/>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19"/>
      <c r="AB307" s="318"/>
      <c r="AC307" s="320"/>
      <c r="AD307" s="319"/>
      <c r="AE307" s="319"/>
      <c r="AF307" s="319"/>
      <c r="AG307" s="319"/>
      <c r="AH307" s="319"/>
      <c r="AI307" s="319"/>
      <c r="AK307" s="319"/>
      <c r="AL307" s="319"/>
      <c r="AM307" s="319"/>
      <c r="AN307" s="319"/>
      <c r="AO307" s="319"/>
      <c r="AP307" s="319"/>
      <c r="AQ307" s="319"/>
      <c r="AR307" s="319"/>
      <c r="AS307" s="319"/>
    </row>
    <row r="308" spans="1:45" s="367" customFormat="1">
      <c r="A308" s="319"/>
      <c r="B308" s="319"/>
      <c r="C308" s="319"/>
      <c r="D308" s="319"/>
      <c r="E308" s="319"/>
      <c r="F308" s="319"/>
      <c r="G308" s="319"/>
      <c r="H308" s="319"/>
      <c r="I308" s="319"/>
      <c r="J308" s="319"/>
      <c r="K308" s="319"/>
      <c r="L308" s="319"/>
      <c r="M308" s="319"/>
      <c r="N308" s="319"/>
      <c r="O308" s="319"/>
      <c r="P308" s="319"/>
      <c r="Q308" s="319"/>
      <c r="R308" s="319"/>
      <c r="S308" s="319"/>
      <c r="T308" s="319"/>
      <c r="U308" s="319"/>
      <c r="V308" s="319"/>
      <c r="W308" s="319"/>
      <c r="X308" s="319"/>
      <c r="Y308" s="319"/>
      <c r="Z308" s="319"/>
      <c r="AA308" s="319"/>
      <c r="AB308" s="318"/>
      <c r="AC308" s="320"/>
      <c r="AD308" s="319"/>
      <c r="AE308" s="319"/>
      <c r="AF308" s="319"/>
      <c r="AG308" s="319"/>
      <c r="AH308" s="319"/>
      <c r="AI308" s="319"/>
      <c r="AK308" s="319"/>
      <c r="AL308" s="319"/>
      <c r="AM308" s="319"/>
      <c r="AN308" s="319"/>
      <c r="AO308" s="319"/>
      <c r="AP308" s="319"/>
      <c r="AQ308" s="319"/>
      <c r="AR308" s="319"/>
      <c r="AS308" s="319"/>
    </row>
    <row r="309" spans="1:45" s="367" customFormat="1">
      <c r="A309" s="319"/>
      <c r="B309" s="319"/>
      <c r="C309" s="319"/>
      <c r="D309" s="319"/>
      <c r="E309" s="319"/>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19"/>
      <c r="AB309" s="318"/>
      <c r="AC309" s="320"/>
      <c r="AD309" s="319"/>
      <c r="AE309" s="319"/>
      <c r="AF309" s="319"/>
      <c r="AG309" s="319"/>
      <c r="AH309" s="319"/>
      <c r="AI309" s="319"/>
      <c r="AK309" s="319"/>
      <c r="AL309" s="319"/>
      <c r="AM309" s="319"/>
      <c r="AN309" s="319"/>
      <c r="AO309" s="319"/>
      <c r="AP309" s="319"/>
      <c r="AQ309" s="319"/>
      <c r="AR309" s="319"/>
      <c r="AS309" s="319"/>
    </row>
    <row r="310" spans="1:45" s="367" customFormat="1">
      <c r="A310" s="319"/>
      <c r="B310" s="319"/>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c r="AB310" s="318"/>
      <c r="AC310" s="320"/>
      <c r="AD310" s="319"/>
      <c r="AE310" s="319"/>
      <c r="AF310" s="319"/>
      <c r="AG310" s="319"/>
      <c r="AH310" s="319"/>
      <c r="AI310" s="319"/>
      <c r="AK310" s="319"/>
      <c r="AL310" s="319"/>
      <c r="AM310" s="319"/>
      <c r="AN310" s="319"/>
      <c r="AO310" s="319"/>
      <c r="AP310" s="319"/>
      <c r="AQ310" s="319"/>
      <c r="AR310" s="319"/>
      <c r="AS310" s="319"/>
    </row>
    <row r="311" spans="1:45" s="367" customFormat="1">
      <c r="A311" s="319"/>
      <c r="B311" s="319"/>
      <c r="C311" s="319"/>
      <c r="D311" s="319"/>
      <c r="E311" s="319"/>
      <c r="F311" s="319"/>
      <c r="G311" s="319"/>
      <c r="H311" s="319"/>
      <c r="I311" s="319"/>
      <c r="J311" s="319"/>
      <c r="K311" s="319"/>
      <c r="L311" s="319"/>
      <c r="M311" s="319"/>
      <c r="N311" s="319"/>
      <c r="O311" s="319"/>
      <c r="P311" s="319"/>
      <c r="Q311" s="319"/>
      <c r="R311" s="319"/>
      <c r="S311" s="319"/>
      <c r="T311" s="319"/>
      <c r="U311" s="319"/>
      <c r="V311" s="319"/>
      <c r="W311" s="319"/>
      <c r="X311" s="319"/>
      <c r="Y311" s="319"/>
      <c r="Z311" s="319"/>
      <c r="AA311" s="319"/>
      <c r="AB311" s="318"/>
      <c r="AC311" s="320"/>
      <c r="AD311" s="319"/>
      <c r="AE311" s="319"/>
      <c r="AF311" s="319"/>
      <c r="AG311" s="319"/>
      <c r="AH311" s="319"/>
      <c r="AI311" s="319"/>
      <c r="AK311" s="319"/>
      <c r="AL311" s="319"/>
      <c r="AM311" s="319"/>
      <c r="AN311" s="319"/>
      <c r="AO311" s="319"/>
      <c r="AP311" s="319"/>
      <c r="AQ311" s="319"/>
      <c r="AR311" s="319"/>
      <c r="AS311" s="319"/>
    </row>
    <row r="312" spans="1:45" s="367" customFormat="1">
      <c r="A312" s="319"/>
      <c r="B312" s="319"/>
      <c r="C312" s="319"/>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8"/>
      <c r="AC312" s="320"/>
      <c r="AD312" s="319"/>
      <c r="AE312" s="319"/>
      <c r="AF312" s="319"/>
      <c r="AG312" s="319"/>
      <c r="AH312" s="319"/>
      <c r="AI312" s="319"/>
      <c r="AK312" s="319"/>
      <c r="AL312" s="319"/>
      <c r="AM312" s="319"/>
      <c r="AN312" s="319"/>
      <c r="AO312" s="319"/>
      <c r="AP312" s="319"/>
      <c r="AQ312" s="319"/>
      <c r="AR312" s="319"/>
      <c r="AS312" s="319"/>
    </row>
    <row r="313" spans="1:45" s="367" customFormat="1">
      <c r="A313" s="319"/>
      <c r="B313" s="319"/>
      <c r="C313" s="319"/>
      <c r="D313" s="319"/>
      <c r="E313" s="319"/>
      <c r="F313" s="319"/>
      <c r="G313" s="319"/>
      <c r="H313" s="319"/>
      <c r="I313" s="319"/>
      <c r="J313" s="319"/>
      <c r="K313" s="319"/>
      <c r="L313" s="319"/>
      <c r="M313" s="319"/>
      <c r="N313" s="319"/>
      <c r="O313" s="319"/>
      <c r="P313" s="319"/>
      <c r="Q313" s="319"/>
      <c r="R313" s="319"/>
      <c r="S313" s="319"/>
      <c r="T313" s="319"/>
      <c r="U313" s="319"/>
      <c r="V313" s="319"/>
      <c r="W313" s="319"/>
      <c r="X313" s="319"/>
      <c r="Y313" s="319"/>
      <c r="Z313" s="319"/>
      <c r="AA313" s="319"/>
      <c r="AB313" s="318"/>
      <c r="AC313" s="320"/>
      <c r="AD313" s="319"/>
      <c r="AE313" s="319"/>
      <c r="AF313" s="319"/>
      <c r="AG313" s="319"/>
      <c r="AH313" s="319"/>
      <c r="AI313" s="319"/>
      <c r="AK313" s="319"/>
      <c r="AL313" s="319"/>
      <c r="AM313" s="319"/>
      <c r="AN313" s="319"/>
      <c r="AO313" s="319"/>
      <c r="AP313" s="319"/>
      <c r="AQ313" s="319"/>
      <c r="AR313" s="319"/>
      <c r="AS313" s="319"/>
    </row>
    <row r="314" spans="1:45" s="367" customFormat="1">
      <c r="A314" s="319"/>
      <c r="B314" s="319"/>
      <c r="C314" s="319"/>
      <c r="D314" s="319"/>
      <c r="E314" s="319"/>
      <c r="F314" s="319"/>
      <c r="G314" s="319"/>
      <c r="H314" s="319"/>
      <c r="I314" s="319"/>
      <c r="J314" s="319"/>
      <c r="K314" s="319"/>
      <c r="L314" s="319"/>
      <c r="M314" s="319"/>
      <c r="N314" s="319"/>
      <c r="O314" s="319"/>
      <c r="P314" s="319"/>
      <c r="Q314" s="319"/>
      <c r="R314" s="319"/>
      <c r="S314" s="319"/>
      <c r="T314" s="319"/>
      <c r="U314" s="319"/>
      <c r="V314" s="319"/>
      <c r="W314" s="319"/>
      <c r="X314" s="319"/>
      <c r="Y314" s="319"/>
      <c r="Z314" s="319"/>
      <c r="AA314" s="319"/>
      <c r="AB314" s="318"/>
      <c r="AC314" s="320"/>
      <c r="AD314" s="319"/>
      <c r="AE314" s="319"/>
      <c r="AF314" s="319"/>
      <c r="AG314" s="319"/>
      <c r="AH314" s="319"/>
      <c r="AI314" s="319"/>
      <c r="AK314" s="319"/>
      <c r="AL314" s="319"/>
      <c r="AM314" s="319"/>
      <c r="AN314" s="319"/>
      <c r="AO314" s="319"/>
      <c r="AP314" s="319"/>
      <c r="AQ314" s="319"/>
      <c r="AR314" s="319"/>
      <c r="AS314" s="319"/>
    </row>
    <row r="315" spans="1:45" s="367" customFormat="1">
      <c r="A315" s="319"/>
      <c r="B315" s="319"/>
      <c r="C315" s="319"/>
      <c r="D315" s="319"/>
      <c r="E315" s="319"/>
      <c r="F315" s="319"/>
      <c r="G315" s="319"/>
      <c r="H315" s="319"/>
      <c r="I315" s="319"/>
      <c r="J315" s="319"/>
      <c r="K315" s="319"/>
      <c r="L315" s="319"/>
      <c r="M315" s="319"/>
      <c r="N315" s="319"/>
      <c r="O315" s="319"/>
      <c r="P315" s="319"/>
      <c r="Q315" s="319"/>
      <c r="R315" s="319"/>
      <c r="S315" s="319"/>
      <c r="T315" s="319"/>
      <c r="U315" s="319"/>
      <c r="V315" s="319"/>
      <c r="W315" s="319"/>
      <c r="X315" s="319"/>
      <c r="Y315" s="319"/>
      <c r="Z315" s="319"/>
      <c r="AA315" s="319"/>
      <c r="AB315" s="318"/>
      <c r="AC315" s="320"/>
      <c r="AD315" s="319"/>
      <c r="AE315" s="319"/>
      <c r="AF315" s="319"/>
      <c r="AG315" s="319"/>
      <c r="AH315" s="319"/>
      <c r="AI315" s="319"/>
      <c r="AK315" s="319"/>
      <c r="AL315" s="319"/>
      <c r="AM315" s="319"/>
      <c r="AN315" s="319"/>
      <c r="AO315" s="319"/>
      <c r="AP315" s="319"/>
      <c r="AQ315" s="319"/>
      <c r="AR315" s="319"/>
      <c r="AS315" s="319"/>
    </row>
    <row r="316" spans="1:45" s="367" customFormat="1">
      <c r="A316" s="319"/>
      <c r="B316" s="319"/>
      <c r="C316" s="319"/>
      <c r="D316" s="319"/>
      <c r="E316" s="319"/>
      <c r="F316" s="319"/>
      <c r="G316" s="319"/>
      <c r="H316" s="319"/>
      <c r="I316" s="319"/>
      <c r="J316" s="319"/>
      <c r="K316" s="319"/>
      <c r="L316" s="319"/>
      <c r="M316" s="319"/>
      <c r="N316" s="319"/>
      <c r="O316" s="319"/>
      <c r="P316" s="319"/>
      <c r="Q316" s="319"/>
      <c r="R316" s="319"/>
      <c r="S316" s="319"/>
      <c r="T316" s="319"/>
      <c r="U316" s="319"/>
      <c r="V316" s="319"/>
      <c r="W316" s="319"/>
      <c r="X316" s="319"/>
      <c r="Y316" s="319"/>
      <c r="Z316" s="319"/>
      <c r="AA316" s="319"/>
      <c r="AB316" s="318"/>
      <c r="AC316" s="320"/>
      <c r="AD316" s="319"/>
      <c r="AE316" s="319"/>
      <c r="AF316" s="319"/>
      <c r="AG316" s="319"/>
      <c r="AH316" s="319"/>
      <c r="AI316" s="319"/>
      <c r="AK316" s="319"/>
      <c r="AL316" s="319"/>
      <c r="AM316" s="319"/>
      <c r="AN316" s="319"/>
      <c r="AO316" s="319"/>
      <c r="AP316" s="319"/>
      <c r="AQ316" s="319"/>
      <c r="AR316" s="319"/>
      <c r="AS316" s="319"/>
    </row>
    <row r="317" spans="1:45" s="367" customFormat="1">
      <c r="A317" s="319"/>
      <c r="B317" s="319"/>
      <c r="C317" s="319"/>
      <c r="D317" s="319"/>
      <c r="E317" s="319"/>
      <c r="F317" s="319"/>
      <c r="G317" s="319"/>
      <c r="H317" s="319"/>
      <c r="I317" s="319"/>
      <c r="J317" s="319"/>
      <c r="K317" s="319"/>
      <c r="L317" s="319"/>
      <c r="M317" s="319"/>
      <c r="N317" s="319"/>
      <c r="O317" s="319"/>
      <c r="P317" s="319"/>
      <c r="Q317" s="319"/>
      <c r="R317" s="319"/>
      <c r="S317" s="319"/>
      <c r="T317" s="319"/>
      <c r="U317" s="319"/>
      <c r="V317" s="319"/>
      <c r="W317" s="319"/>
      <c r="X317" s="319"/>
      <c r="Y317" s="319"/>
      <c r="Z317" s="319"/>
      <c r="AA317" s="319"/>
      <c r="AB317" s="318"/>
      <c r="AC317" s="320"/>
      <c r="AD317" s="319"/>
      <c r="AE317" s="319"/>
      <c r="AF317" s="319"/>
      <c r="AG317" s="319"/>
      <c r="AH317" s="319"/>
      <c r="AI317" s="319"/>
      <c r="AK317" s="319"/>
      <c r="AL317" s="319"/>
      <c r="AM317" s="319"/>
      <c r="AN317" s="319"/>
      <c r="AO317" s="319"/>
      <c r="AP317" s="319"/>
      <c r="AQ317" s="319"/>
      <c r="AR317" s="319"/>
      <c r="AS317" s="319"/>
    </row>
    <row r="318" spans="1:45" s="367" customFormat="1">
      <c r="A318" s="319"/>
      <c r="B318" s="319"/>
      <c r="C318" s="319"/>
      <c r="D318" s="319"/>
      <c r="E318" s="319"/>
      <c r="F318" s="319"/>
      <c r="G318" s="319"/>
      <c r="H318" s="319"/>
      <c r="I318" s="319"/>
      <c r="J318" s="319"/>
      <c r="K318" s="319"/>
      <c r="L318" s="319"/>
      <c r="M318" s="319"/>
      <c r="N318" s="319"/>
      <c r="O318" s="319"/>
      <c r="P318" s="319"/>
      <c r="Q318" s="319"/>
      <c r="R318" s="319"/>
      <c r="S318" s="319"/>
      <c r="T318" s="319"/>
      <c r="U318" s="319"/>
      <c r="V318" s="319"/>
      <c r="W318" s="319"/>
      <c r="X318" s="319"/>
      <c r="Y318" s="319"/>
      <c r="Z318" s="319"/>
      <c r="AA318" s="319"/>
      <c r="AB318" s="318"/>
      <c r="AC318" s="320"/>
      <c r="AD318" s="319"/>
      <c r="AE318" s="319"/>
      <c r="AF318" s="319"/>
      <c r="AG318" s="319"/>
      <c r="AH318" s="319"/>
      <c r="AI318" s="319"/>
      <c r="AK318" s="319"/>
      <c r="AL318" s="319"/>
      <c r="AM318" s="319"/>
      <c r="AN318" s="319"/>
      <c r="AO318" s="319"/>
      <c r="AP318" s="319"/>
      <c r="AQ318" s="319"/>
      <c r="AR318" s="319"/>
      <c r="AS318" s="319"/>
    </row>
    <row r="319" spans="1:45" s="367" customFormat="1">
      <c r="A319" s="319"/>
      <c r="B319" s="319"/>
      <c r="C319" s="319"/>
      <c r="D319" s="319"/>
      <c r="E319" s="319"/>
      <c r="F319" s="319"/>
      <c r="G319" s="319"/>
      <c r="H319" s="319"/>
      <c r="I319" s="319"/>
      <c r="J319" s="319"/>
      <c r="K319" s="319"/>
      <c r="L319" s="319"/>
      <c r="M319" s="319"/>
      <c r="N319" s="319"/>
      <c r="O319" s="319"/>
      <c r="P319" s="319"/>
      <c r="Q319" s="319"/>
      <c r="R319" s="319"/>
      <c r="S319" s="319"/>
      <c r="T319" s="319"/>
      <c r="U319" s="319"/>
      <c r="V319" s="319"/>
      <c r="W319" s="319"/>
      <c r="X319" s="319"/>
      <c r="Y319" s="319"/>
      <c r="Z319" s="319"/>
      <c r="AA319" s="319"/>
      <c r="AB319" s="318"/>
      <c r="AC319" s="320"/>
      <c r="AD319" s="319"/>
      <c r="AE319" s="319"/>
      <c r="AF319" s="319"/>
      <c r="AG319" s="319"/>
      <c r="AH319" s="319"/>
      <c r="AI319" s="319"/>
      <c r="AK319" s="319"/>
      <c r="AL319" s="319"/>
      <c r="AM319" s="319"/>
      <c r="AN319" s="319"/>
      <c r="AO319" s="319"/>
      <c r="AP319" s="319"/>
      <c r="AQ319" s="319"/>
      <c r="AR319" s="319"/>
      <c r="AS319" s="319"/>
    </row>
    <row r="320" spans="1:45" s="367" customFormat="1">
      <c r="A320" s="319"/>
      <c r="B320" s="319"/>
      <c r="C320" s="319"/>
      <c r="D320" s="319"/>
      <c r="E320" s="319"/>
      <c r="F320" s="319"/>
      <c r="G320" s="319"/>
      <c r="H320" s="319"/>
      <c r="I320" s="319"/>
      <c r="J320" s="319"/>
      <c r="K320" s="319"/>
      <c r="L320" s="319"/>
      <c r="M320" s="319"/>
      <c r="N320" s="319"/>
      <c r="O320" s="319"/>
      <c r="P320" s="319"/>
      <c r="Q320" s="319"/>
      <c r="R320" s="319"/>
      <c r="S320" s="319"/>
      <c r="T320" s="319"/>
      <c r="U320" s="319"/>
      <c r="V320" s="319"/>
      <c r="W320" s="319"/>
      <c r="X320" s="319"/>
      <c r="Y320" s="319"/>
      <c r="Z320" s="319"/>
      <c r="AA320" s="319"/>
      <c r="AB320" s="318"/>
      <c r="AC320" s="320"/>
      <c r="AD320" s="319"/>
      <c r="AE320" s="319"/>
      <c r="AF320" s="319"/>
      <c r="AG320" s="319"/>
      <c r="AH320" s="319"/>
      <c r="AI320" s="319"/>
      <c r="AK320" s="319"/>
      <c r="AL320" s="319"/>
      <c r="AM320" s="319"/>
      <c r="AN320" s="319"/>
      <c r="AO320" s="319"/>
      <c r="AP320" s="319"/>
      <c r="AQ320" s="319"/>
      <c r="AR320" s="319"/>
      <c r="AS320" s="319"/>
    </row>
    <row r="321" spans="1:45" s="367" customFormat="1">
      <c r="A321" s="319"/>
      <c r="B321" s="319"/>
      <c r="C321" s="319"/>
      <c r="D321" s="319"/>
      <c r="E321" s="319"/>
      <c r="F321" s="319"/>
      <c r="G321" s="319"/>
      <c r="H321" s="319"/>
      <c r="I321" s="319"/>
      <c r="J321" s="319"/>
      <c r="K321" s="319"/>
      <c r="L321" s="319"/>
      <c r="M321" s="319"/>
      <c r="N321" s="319"/>
      <c r="O321" s="319"/>
      <c r="P321" s="319"/>
      <c r="Q321" s="319"/>
      <c r="R321" s="319"/>
      <c r="S321" s="319"/>
      <c r="T321" s="319"/>
      <c r="U321" s="319"/>
      <c r="V321" s="319"/>
      <c r="W321" s="319"/>
      <c r="X321" s="319"/>
      <c r="Y321" s="319"/>
      <c r="Z321" s="319"/>
      <c r="AA321" s="319"/>
      <c r="AB321" s="318"/>
      <c r="AC321" s="320"/>
      <c r="AD321" s="319"/>
      <c r="AE321" s="319"/>
      <c r="AF321" s="319"/>
      <c r="AG321" s="319"/>
      <c r="AH321" s="319"/>
      <c r="AI321" s="319"/>
      <c r="AK321" s="319"/>
      <c r="AL321" s="319"/>
      <c r="AM321" s="319"/>
      <c r="AN321" s="319"/>
      <c r="AO321" s="319"/>
      <c r="AP321" s="319"/>
      <c r="AQ321" s="319"/>
      <c r="AR321" s="319"/>
      <c r="AS321" s="319"/>
    </row>
    <row r="322" spans="1:45" s="367" customFormat="1">
      <c r="A322" s="319"/>
      <c r="B322" s="319"/>
      <c r="C322" s="319"/>
      <c r="D322" s="319"/>
      <c r="E322" s="319"/>
      <c r="F322" s="319"/>
      <c r="G322" s="319"/>
      <c r="H322" s="319"/>
      <c r="I322" s="319"/>
      <c r="J322" s="319"/>
      <c r="K322" s="319"/>
      <c r="L322" s="319"/>
      <c r="M322" s="319"/>
      <c r="N322" s="319"/>
      <c r="O322" s="319"/>
      <c r="P322" s="319"/>
      <c r="Q322" s="319"/>
      <c r="R322" s="319"/>
      <c r="S322" s="319"/>
      <c r="T322" s="319"/>
      <c r="U322" s="319"/>
      <c r="V322" s="319"/>
      <c r="W322" s="319"/>
      <c r="X322" s="319"/>
      <c r="Y322" s="319"/>
      <c r="Z322" s="319"/>
      <c r="AA322" s="319"/>
      <c r="AB322" s="318"/>
      <c r="AC322" s="320"/>
      <c r="AD322" s="319"/>
      <c r="AE322" s="319"/>
      <c r="AF322" s="319"/>
      <c r="AG322" s="319"/>
      <c r="AH322" s="319"/>
      <c r="AI322" s="319"/>
      <c r="AK322" s="319"/>
      <c r="AL322" s="319"/>
      <c r="AM322" s="319"/>
      <c r="AN322" s="319"/>
      <c r="AO322" s="319"/>
      <c r="AP322" s="319"/>
      <c r="AQ322" s="319"/>
      <c r="AR322" s="319"/>
      <c r="AS322" s="319"/>
    </row>
    <row r="323" spans="1:45" s="367" customFormat="1">
      <c r="A323" s="319"/>
      <c r="B323" s="319"/>
      <c r="C323" s="319"/>
      <c r="D323" s="319"/>
      <c r="E323" s="319"/>
      <c r="F323" s="319"/>
      <c r="G323" s="319"/>
      <c r="H323" s="319"/>
      <c r="I323" s="319"/>
      <c r="J323" s="319"/>
      <c r="K323" s="319"/>
      <c r="L323" s="319"/>
      <c r="M323" s="319"/>
      <c r="N323" s="319"/>
      <c r="O323" s="319"/>
      <c r="P323" s="319"/>
      <c r="Q323" s="319"/>
      <c r="R323" s="319"/>
      <c r="S323" s="319"/>
      <c r="T323" s="319"/>
      <c r="U323" s="319"/>
      <c r="V323" s="319"/>
      <c r="W323" s="319"/>
      <c r="X323" s="319"/>
      <c r="Y323" s="319"/>
      <c r="Z323" s="319"/>
      <c r="AA323" s="319"/>
      <c r="AB323" s="318"/>
      <c r="AC323" s="320"/>
      <c r="AD323" s="319"/>
      <c r="AE323" s="319"/>
      <c r="AF323" s="319"/>
      <c r="AG323" s="319"/>
      <c r="AH323" s="319"/>
      <c r="AI323" s="319"/>
      <c r="AK323" s="319"/>
      <c r="AL323" s="319"/>
      <c r="AM323" s="319"/>
      <c r="AN323" s="319"/>
      <c r="AO323" s="319"/>
      <c r="AP323" s="319"/>
      <c r="AQ323" s="319"/>
      <c r="AR323" s="319"/>
      <c r="AS323" s="319"/>
    </row>
    <row r="324" spans="1:45" s="367" customFormat="1">
      <c r="A324" s="319"/>
      <c r="B324" s="319"/>
      <c r="C324" s="319"/>
      <c r="D324" s="319"/>
      <c r="E324" s="319"/>
      <c r="F324" s="319"/>
      <c r="G324" s="319"/>
      <c r="H324" s="319"/>
      <c r="I324" s="319"/>
      <c r="J324" s="319"/>
      <c r="K324" s="319"/>
      <c r="L324" s="319"/>
      <c r="M324" s="319"/>
      <c r="N324" s="319"/>
      <c r="O324" s="319"/>
      <c r="P324" s="319"/>
      <c r="Q324" s="319"/>
      <c r="R324" s="319"/>
      <c r="S324" s="319"/>
      <c r="T324" s="319"/>
      <c r="U324" s="319"/>
      <c r="V324" s="319"/>
      <c r="W324" s="319"/>
      <c r="X324" s="319"/>
      <c r="Y324" s="319"/>
      <c r="Z324" s="319"/>
      <c r="AA324" s="319"/>
      <c r="AB324" s="318"/>
      <c r="AC324" s="320"/>
      <c r="AD324" s="319"/>
      <c r="AE324" s="319"/>
      <c r="AF324" s="319"/>
      <c r="AG324" s="319"/>
      <c r="AH324" s="319"/>
      <c r="AI324" s="319"/>
      <c r="AK324" s="319"/>
      <c r="AL324" s="319"/>
      <c r="AM324" s="319"/>
      <c r="AN324" s="319"/>
      <c r="AO324" s="319"/>
      <c r="AP324" s="319"/>
      <c r="AQ324" s="319"/>
      <c r="AR324" s="319"/>
      <c r="AS324" s="319"/>
    </row>
    <row r="325" spans="1:45" s="367" customFormat="1">
      <c r="A325" s="319"/>
      <c r="B325" s="319"/>
      <c r="C325" s="319"/>
      <c r="D325" s="319"/>
      <c r="E325" s="319"/>
      <c r="F325" s="319"/>
      <c r="G325" s="319"/>
      <c r="H325" s="319"/>
      <c r="I325" s="319"/>
      <c r="J325" s="319"/>
      <c r="K325" s="319"/>
      <c r="L325" s="319"/>
      <c r="M325" s="319"/>
      <c r="N325" s="319"/>
      <c r="O325" s="319"/>
      <c r="P325" s="319"/>
      <c r="Q325" s="319"/>
      <c r="R325" s="319"/>
      <c r="S325" s="319"/>
      <c r="T325" s="319"/>
      <c r="U325" s="319"/>
      <c r="V325" s="319"/>
      <c r="W325" s="319"/>
      <c r="X325" s="319"/>
      <c r="Y325" s="319"/>
      <c r="Z325" s="319"/>
      <c r="AA325" s="319"/>
      <c r="AB325" s="318"/>
      <c r="AC325" s="320"/>
      <c r="AD325" s="319"/>
      <c r="AE325" s="319"/>
      <c r="AF325" s="319"/>
      <c r="AG325" s="319"/>
      <c r="AH325" s="319"/>
      <c r="AI325" s="319"/>
      <c r="AK325" s="319"/>
      <c r="AL325" s="319"/>
      <c r="AM325" s="319"/>
      <c r="AN325" s="319"/>
      <c r="AO325" s="319"/>
      <c r="AP325" s="319"/>
      <c r="AQ325" s="319"/>
      <c r="AR325" s="319"/>
      <c r="AS325" s="319"/>
    </row>
    <row r="326" spans="1:45" s="367" customFormat="1">
      <c r="A326" s="319"/>
      <c r="B326" s="319"/>
      <c r="C326" s="319"/>
      <c r="D326" s="319"/>
      <c r="E326" s="319"/>
      <c r="F326" s="319"/>
      <c r="G326" s="319"/>
      <c r="H326" s="319"/>
      <c r="I326" s="319"/>
      <c r="J326" s="319"/>
      <c r="K326" s="319"/>
      <c r="L326" s="319"/>
      <c r="M326" s="319"/>
      <c r="N326" s="319"/>
      <c r="O326" s="319"/>
      <c r="P326" s="319"/>
      <c r="Q326" s="319"/>
      <c r="R326" s="319"/>
      <c r="S326" s="319"/>
      <c r="T326" s="319"/>
      <c r="U326" s="319"/>
      <c r="V326" s="319"/>
      <c r="W326" s="319"/>
      <c r="X326" s="319"/>
      <c r="Y326" s="319"/>
      <c r="Z326" s="319"/>
      <c r="AA326" s="319"/>
      <c r="AB326" s="318"/>
      <c r="AC326" s="320"/>
      <c r="AD326" s="319"/>
      <c r="AE326" s="319"/>
      <c r="AF326" s="319"/>
      <c r="AG326" s="319"/>
      <c r="AH326" s="319"/>
      <c r="AI326" s="319"/>
      <c r="AK326" s="319"/>
      <c r="AL326" s="319"/>
      <c r="AM326" s="319"/>
      <c r="AN326" s="319"/>
      <c r="AO326" s="319"/>
      <c r="AP326" s="319"/>
      <c r="AQ326" s="319"/>
      <c r="AR326" s="319"/>
      <c r="AS326" s="319"/>
    </row>
    <row r="327" spans="1:45" s="367" customFormat="1">
      <c r="A327" s="319"/>
      <c r="B327" s="319"/>
      <c r="C327" s="319"/>
      <c r="D327" s="319"/>
      <c r="E327" s="319"/>
      <c r="F327" s="319"/>
      <c r="G327" s="319"/>
      <c r="H327" s="319"/>
      <c r="I327" s="319"/>
      <c r="J327" s="319"/>
      <c r="K327" s="319"/>
      <c r="L327" s="319"/>
      <c r="M327" s="319"/>
      <c r="N327" s="319"/>
      <c r="O327" s="319"/>
      <c r="P327" s="319"/>
      <c r="Q327" s="319"/>
      <c r="R327" s="319"/>
      <c r="S327" s="319"/>
      <c r="T327" s="319"/>
      <c r="U327" s="319"/>
      <c r="V327" s="319"/>
      <c r="W327" s="319"/>
      <c r="X327" s="319"/>
      <c r="Y327" s="319"/>
      <c r="Z327" s="319"/>
      <c r="AA327" s="319"/>
      <c r="AB327" s="318"/>
      <c r="AC327" s="320"/>
      <c r="AD327" s="319"/>
      <c r="AE327" s="319"/>
      <c r="AF327" s="319"/>
      <c r="AG327" s="319"/>
      <c r="AH327" s="319"/>
      <c r="AI327" s="319"/>
      <c r="AK327" s="319"/>
      <c r="AL327" s="319"/>
      <c r="AM327" s="319"/>
      <c r="AN327" s="319"/>
      <c r="AO327" s="319"/>
      <c r="AP327" s="319"/>
      <c r="AQ327" s="319"/>
      <c r="AR327" s="319"/>
      <c r="AS327" s="319"/>
    </row>
    <row r="328" spans="1:45" s="367" customFormat="1">
      <c r="A328" s="319"/>
      <c r="B328" s="319"/>
      <c r="C328" s="319"/>
      <c r="D328" s="319"/>
      <c r="E328" s="319"/>
      <c r="F328" s="319"/>
      <c r="G328" s="319"/>
      <c r="H328" s="319"/>
      <c r="I328" s="319"/>
      <c r="J328" s="319"/>
      <c r="K328" s="319"/>
      <c r="L328" s="319"/>
      <c r="M328" s="319"/>
      <c r="N328" s="319"/>
      <c r="O328" s="319"/>
      <c r="P328" s="319"/>
      <c r="Q328" s="319"/>
      <c r="R328" s="319"/>
      <c r="S328" s="319"/>
      <c r="T328" s="319"/>
      <c r="U328" s="319"/>
      <c r="V328" s="319"/>
      <c r="W328" s="319"/>
      <c r="X328" s="319"/>
      <c r="Y328" s="319"/>
      <c r="Z328" s="319"/>
      <c r="AA328" s="319"/>
      <c r="AB328" s="318"/>
      <c r="AC328" s="320"/>
      <c r="AD328" s="319"/>
      <c r="AE328" s="319"/>
      <c r="AF328" s="319"/>
      <c r="AG328" s="319"/>
      <c r="AH328" s="319"/>
      <c r="AI328" s="319"/>
      <c r="AK328" s="319"/>
      <c r="AL328" s="319"/>
      <c r="AM328" s="319"/>
      <c r="AN328" s="319"/>
      <c r="AO328" s="319"/>
      <c r="AP328" s="319"/>
      <c r="AQ328" s="319"/>
      <c r="AR328" s="319"/>
      <c r="AS328" s="319"/>
    </row>
    <row r="329" spans="1:45" s="367" customFormat="1">
      <c r="A329" s="319"/>
      <c r="B329" s="319"/>
      <c r="C329" s="319"/>
      <c r="D329" s="319"/>
      <c r="E329" s="319"/>
      <c r="F329" s="319"/>
      <c r="G329" s="319"/>
      <c r="H329" s="319"/>
      <c r="I329" s="319"/>
      <c r="J329" s="319"/>
      <c r="K329" s="319"/>
      <c r="L329" s="319"/>
      <c r="M329" s="319"/>
      <c r="N329" s="319"/>
      <c r="O329" s="319"/>
      <c r="P329" s="319"/>
      <c r="Q329" s="319"/>
      <c r="R329" s="319"/>
      <c r="S329" s="319"/>
      <c r="T329" s="319"/>
      <c r="U329" s="319"/>
      <c r="V329" s="319"/>
      <c r="W329" s="319"/>
      <c r="X329" s="319"/>
      <c r="Y329" s="319"/>
      <c r="Z329" s="319"/>
      <c r="AA329" s="319"/>
      <c r="AB329" s="318"/>
      <c r="AC329" s="320"/>
      <c r="AD329" s="319"/>
      <c r="AE329" s="319"/>
      <c r="AF329" s="319"/>
      <c r="AG329" s="319"/>
      <c r="AH329" s="319"/>
      <c r="AI329" s="319"/>
      <c r="AK329" s="319"/>
      <c r="AL329" s="319"/>
      <c r="AM329" s="319"/>
      <c r="AN329" s="319"/>
      <c r="AO329" s="319"/>
      <c r="AP329" s="319"/>
      <c r="AQ329" s="319"/>
      <c r="AR329" s="319"/>
      <c r="AS329" s="319"/>
    </row>
    <row r="330" spans="1:45" s="367" customFormat="1">
      <c r="A330" s="319"/>
      <c r="B330" s="319"/>
      <c r="C330" s="319"/>
      <c r="D330" s="319"/>
      <c r="E330" s="319"/>
      <c r="F330" s="319"/>
      <c r="G330" s="319"/>
      <c r="H330" s="319"/>
      <c r="I330" s="319"/>
      <c r="J330" s="319"/>
      <c r="K330" s="319"/>
      <c r="L330" s="319"/>
      <c r="M330" s="319"/>
      <c r="N330" s="319"/>
      <c r="O330" s="319"/>
      <c r="P330" s="319"/>
      <c r="Q330" s="319"/>
      <c r="R330" s="319"/>
      <c r="S330" s="319"/>
      <c r="T330" s="319"/>
      <c r="U330" s="319"/>
      <c r="V330" s="319"/>
      <c r="W330" s="319"/>
      <c r="X330" s="319"/>
      <c r="Y330" s="319"/>
      <c r="Z330" s="319"/>
      <c r="AA330" s="319"/>
      <c r="AB330" s="318"/>
      <c r="AC330" s="320"/>
      <c r="AD330" s="319"/>
      <c r="AE330" s="319"/>
      <c r="AF330" s="319"/>
      <c r="AG330" s="319"/>
      <c r="AH330" s="319"/>
      <c r="AI330" s="319"/>
      <c r="AK330" s="319"/>
      <c r="AL330" s="319"/>
      <c r="AM330" s="319"/>
      <c r="AN330" s="319"/>
      <c r="AO330" s="319"/>
      <c r="AP330" s="319"/>
      <c r="AQ330" s="319"/>
      <c r="AR330" s="319"/>
      <c r="AS330" s="319"/>
    </row>
    <row r="331" spans="1:45" s="367" customFormat="1">
      <c r="A331" s="319"/>
      <c r="B331" s="319"/>
      <c r="C331" s="319"/>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8"/>
      <c r="AC331" s="320"/>
      <c r="AD331" s="319"/>
      <c r="AE331" s="319"/>
      <c r="AF331" s="319"/>
      <c r="AG331" s="319"/>
      <c r="AH331" s="319"/>
      <c r="AI331" s="319"/>
      <c r="AK331" s="319"/>
      <c r="AL331" s="319"/>
      <c r="AM331" s="319"/>
      <c r="AN331" s="319"/>
      <c r="AO331" s="319"/>
      <c r="AP331" s="319"/>
      <c r="AQ331" s="319"/>
      <c r="AR331" s="319"/>
      <c r="AS331" s="319"/>
    </row>
    <row r="332" spans="1:45" s="367" customFormat="1">
      <c r="A332" s="319"/>
      <c r="B332" s="319"/>
      <c r="C332" s="319"/>
      <c r="D332" s="319"/>
      <c r="E332" s="319"/>
      <c r="F332" s="319"/>
      <c r="G332" s="319"/>
      <c r="H332" s="319"/>
      <c r="I332" s="319"/>
      <c r="J332" s="319"/>
      <c r="K332" s="319"/>
      <c r="L332" s="319"/>
      <c r="M332" s="319"/>
      <c r="N332" s="319"/>
      <c r="O332" s="319"/>
      <c r="P332" s="319"/>
      <c r="Q332" s="319"/>
      <c r="R332" s="319"/>
      <c r="S332" s="319"/>
      <c r="T332" s="319"/>
      <c r="U332" s="319"/>
      <c r="V332" s="319"/>
      <c r="W332" s="319"/>
      <c r="X332" s="319"/>
      <c r="Y332" s="319"/>
      <c r="Z332" s="319"/>
      <c r="AA332" s="319"/>
      <c r="AB332" s="318"/>
      <c r="AC332" s="320"/>
      <c r="AD332" s="319"/>
      <c r="AE332" s="319"/>
      <c r="AF332" s="319"/>
      <c r="AG332" s="319"/>
      <c r="AH332" s="319"/>
      <c r="AI332" s="319"/>
      <c r="AK332" s="319"/>
      <c r="AL332" s="319"/>
      <c r="AM332" s="319"/>
      <c r="AN332" s="319"/>
      <c r="AO332" s="319"/>
      <c r="AP332" s="319"/>
      <c r="AQ332" s="319"/>
      <c r="AR332" s="319"/>
      <c r="AS332" s="319"/>
    </row>
    <row r="333" spans="1:45" s="367" customFormat="1">
      <c r="A333" s="319"/>
      <c r="B333" s="319"/>
      <c r="C333" s="319"/>
      <c r="D333" s="319"/>
      <c r="E333" s="319"/>
      <c r="F333" s="319"/>
      <c r="G333" s="319"/>
      <c r="H333" s="319"/>
      <c r="I333" s="319"/>
      <c r="J333" s="319"/>
      <c r="K333" s="319"/>
      <c r="L333" s="319"/>
      <c r="M333" s="319"/>
      <c r="N333" s="319"/>
      <c r="O333" s="319"/>
      <c r="P333" s="319"/>
      <c r="Q333" s="319"/>
      <c r="R333" s="319"/>
      <c r="S333" s="319"/>
      <c r="T333" s="319"/>
      <c r="U333" s="319"/>
      <c r="V333" s="319"/>
      <c r="W333" s="319"/>
      <c r="X333" s="319"/>
      <c r="Y333" s="319"/>
      <c r="Z333" s="319"/>
      <c r="AA333" s="319"/>
      <c r="AB333" s="318"/>
      <c r="AC333" s="320"/>
      <c r="AD333" s="319"/>
      <c r="AE333" s="319"/>
      <c r="AF333" s="319"/>
      <c r="AG333" s="319"/>
      <c r="AH333" s="319"/>
      <c r="AI333" s="319"/>
      <c r="AK333" s="319"/>
      <c r="AL333" s="319"/>
      <c r="AM333" s="319"/>
      <c r="AN333" s="319"/>
      <c r="AO333" s="319"/>
      <c r="AP333" s="319"/>
      <c r="AQ333" s="319"/>
      <c r="AR333" s="319"/>
      <c r="AS333" s="319"/>
    </row>
    <row r="334" spans="1:45" s="367" customFormat="1">
      <c r="A334" s="319"/>
      <c r="B334" s="319"/>
      <c r="C334" s="319"/>
      <c r="D334" s="319"/>
      <c r="E334" s="319"/>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8"/>
      <c r="AC334" s="320"/>
      <c r="AD334" s="319"/>
      <c r="AE334" s="319"/>
      <c r="AF334" s="319"/>
      <c r="AG334" s="319"/>
      <c r="AH334" s="319"/>
      <c r="AI334" s="319"/>
      <c r="AK334" s="319"/>
      <c r="AL334" s="319"/>
      <c r="AM334" s="319"/>
      <c r="AN334" s="319"/>
      <c r="AO334" s="319"/>
      <c r="AP334" s="319"/>
      <c r="AQ334" s="319"/>
      <c r="AR334" s="319"/>
      <c r="AS334" s="319"/>
    </row>
    <row r="335" spans="1:45" s="367" customFormat="1">
      <c r="A335" s="319"/>
      <c r="B335" s="319"/>
      <c r="C335" s="319"/>
      <c r="D335" s="319"/>
      <c r="E335" s="319"/>
      <c r="F335" s="319"/>
      <c r="G335" s="319"/>
      <c r="H335" s="319"/>
      <c r="I335" s="319"/>
      <c r="J335" s="319"/>
      <c r="K335" s="319"/>
      <c r="L335" s="319"/>
      <c r="M335" s="319"/>
      <c r="N335" s="319"/>
      <c r="O335" s="319"/>
      <c r="P335" s="319"/>
      <c r="Q335" s="319"/>
      <c r="R335" s="319"/>
      <c r="S335" s="319"/>
      <c r="T335" s="319"/>
      <c r="U335" s="319"/>
      <c r="V335" s="319"/>
      <c r="W335" s="319"/>
      <c r="X335" s="319"/>
      <c r="Y335" s="319"/>
      <c r="Z335" s="319"/>
      <c r="AA335" s="319"/>
      <c r="AB335" s="318"/>
      <c r="AC335" s="320"/>
      <c r="AD335" s="319"/>
      <c r="AE335" s="319"/>
      <c r="AF335" s="319"/>
      <c r="AG335" s="319"/>
      <c r="AH335" s="319"/>
      <c r="AI335" s="319"/>
      <c r="AK335" s="319"/>
      <c r="AL335" s="319"/>
      <c r="AM335" s="319"/>
      <c r="AN335" s="319"/>
      <c r="AO335" s="319"/>
      <c r="AP335" s="319"/>
      <c r="AQ335" s="319"/>
      <c r="AR335" s="319"/>
      <c r="AS335" s="319"/>
    </row>
    <row r="336" spans="1:45" s="367" customFormat="1">
      <c r="A336" s="319"/>
      <c r="B336" s="319"/>
      <c r="C336" s="319"/>
      <c r="D336" s="319"/>
      <c r="E336" s="319"/>
      <c r="F336" s="319"/>
      <c r="G336" s="319"/>
      <c r="H336" s="319"/>
      <c r="I336" s="319"/>
      <c r="J336" s="319"/>
      <c r="K336" s="319"/>
      <c r="L336" s="319"/>
      <c r="M336" s="319"/>
      <c r="N336" s="319"/>
      <c r="O336" s="319"/>
      <c r="P336" s="319"/>
      <c r="Q336" s="319"/>
      <c r="R336" s="319"/>
      <c r="S336" s="319"/>
      <c r="T336" s="319"/>
      <c r="U336" s="319"/>
      <c r="V336" s="319"/>
      <c r="W336" s="319"/>
      <c r="X336" s="319"/>
      <c r="Y336" s="319"/>
      <c r="Z336" s="319"/>
      <c r="AA336" s="319"/>
      <c r="AB336" s="318"/>
      <c r="AC336" s="320"/>
      <c r="AD336" s="319"/>
      <c r="AE336" s="319"/>
      <c r="AF336" s="319"/>
      <c r="AG336" s="319"/>
      <c r="AH336" s="319"/>
      <c r="AI336" s="319"/>
      <c r="AK336" s="319"/>
      <c r="AL336" s="319"/>
      <c r="AM336" s="319"/>
      <c r="AN336" s="319"/>
      <c r="AO336" s="319"/>
      <c r="AP336" s="319"/>
      <c r="AQ336" s="319"/>
      <c r="AR336" s="319"/>
      <c r="AS336" s="319"/>
    </row>
    <row r="337" spans="1:45" s="367" customFormat="1">
      <c r="A337" s="319"/>
      <c r="B337" s="319"/>
      <c r="C337" s="319"/>
      <c r="D337" s="319"/>
      <c r="E337" s="319"/>
      <c r="F337" s="319"/>
      <c r="G337" s="319"/>
      <c r="H337" s="319"/>
      <c r="I337" s="319"/>
      <c r="J337" s="319"/>
      <c r="K337" s="319"/>
      <c r="L337" s="319"/>
      <c r="M337" s="319"/>
      <c r="N337" s="319"/>
      <c r="O337" s="319"/>
      <c r="P337" s="319"/>
      <c r="Q337" s="319"/>
      <c r="R337" s="319"/>
      <c r="S337" s="319"/>
      <c r="T337" s="319"/>
      <c r="U337" s="319"/>
      <c r="V337" s="319"/>
      <c r="W337" s="319"/>
      <c r="X337" s="319"/>
      <c r="Y337" s="319"/>
      <c r="Z337" s="319"/>
      <c r="AA337" s="319"/>
      <c r="AB337" s="318"/>
      <c r="AC337" s="320"/>
      <c r="AD337" s="319"/>
      <c r="AE337" s="319"/>
      <c r="AF337" s="319"/>
      <c r="AG337" s="319"/>
      <c r="AH337" s="319"/>
      <c r="AI337" s="319"/>
      <c r="AK337" s="319"/>
      <c r="AL337" s="319"/>
      <c r="AM337" s="319"/>
      <c r="AN337" s="319"/>
      <c r="AO337" s="319"/>
      <c r="AP337" s="319"/>
      <c r="AQ337" s="319"/>
      <c r="AR337" s="319"/>
      <c r="AS337" s="319"/>
    </row>
    <row r="338" spans="1:45" s="367" customFormat="1">
      <c r="A338" s="319"/>
      <c r="B338" s="319"/>
      <c r="C338" s="319"/>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8"/>
      <c r="AC338" s="320"/>
      <c r="AD338" s="319"/>
      <c r="AE338" s="319"/>
      <c r="AF338" s="319"/>
      <c r="AG338" s="319"/>
      <c r="AH338" s="319"/>
      <c r="AI338" s="319"/>
      <c r="AK338" s="319"/>
      <c r="AL338" s="319"/>
      <c r="AM338" s="319"/>
      <c r="AN338" s="319"/>
      <c r="AO338" s="319"/>
      <c r="AP338" s="319"/>
      <c r="AQ338" s="319"/>
      <c r="AR338" s="319"/>
      <c r="AS338" s="319"/>
    </row>
    <row r="339" spans="1:45" s="367" customFormat="1">
      <c r="A339" s="319"/>
      <c r="B339" s="319"/>
      <c r="C339" s="319"/>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8"/>
      <c r="AC339" s="320"/>
      <c r="AD339" s="319"/>
      <c r="AE339" s="319"/>
      <c r="AF339" s="319"/>
      <c r="AG339" s="319"/>
      <c r="AH339" s="319"/>
      <c r="AI339" s="319"/>
      <c r="AK339" s="319"/>
      <c r="AL339" s="319"/>
      <c r="AM339" s="319"/>
      <c r="AN339" s="319"/>
      <c r="AO339" s="319"/>
      <c r="AP339" s="319"/>
      <c r="AQ339" s="319"/>
      <c r="AR339" s="319"/>
      <c r="AS339" s="319"/>
    </row>
    <row r="340" spans="1:45" s="367" customFormat="1">
      <c r="A340" s="319"/>
      <c r="B340" s="319"/>
      <c r="C340" s="319"/>
      <c r="D340" s="319"/>
      <c r="E340" s="319"/>
      <c r="F340" s="319"/>
      <c r="G340" s="319"/>
      <c r="H340" s="319"/>
      <c r="I340" s="319"/>
      <c r="J340" s="319"/>
      <c r="K340" s="319"/>
      <c r="L340" s="319"/>
      <c r="M340" s="319"/>
      <c r="N340" s="319"/>
      <c r="O340" s="319"/>
      <c r="P340" s="319"/>
      <c r="Q340" s="319"/>
      <c r="R340" s="319"/>
      <c r="S340" s="319"/>
      <c r="T340" s="319"/>
      <c r="U340" s="319"/>
      <c r="V340" s="319"/>
      <c r="W340" s="319"/>
      <c r="X340" s="319"/>
      <c r="Y340" s="319"/>
      <c r="Z340" s="319"/>
      <c r="AA340" s="319"/>
      <c r="AB340" s="318"/>
      <c r="AC340" s="320"/>
      <c r="AD340" s="319"/>
      <c r="AE340" s="319"/>
      <c r="AF340" s="319"/>
      <c r="AG340" s="319"/>
      <c r="AH340" s="319"/>
      <c r="AI340" s="319"/>
      <c r="AK340" s="319"/>
      <c r="AL340" s="319"/>
      <c r="AM340" s="319"/>
      <c r="AN340" s="319"/>
      <c r="AO340" s="319"/>
      <c r="AP340" s="319"/>
      <c r="AQ340" s="319"/>
      <c r="AR340" s="319"/>
      <c r="AS340" s="319"/>
    </row>
    <row r="341" spans="1:45" s="367" customFormat="1">
      <c r="A341" s="319"/>
      <c r="B341" s="319"/>
      <c r="C341" s="319"/>
      <c r="D341" s="319"/>
      <c r="E341" s="319"/>
      <c r="F341" s="319"/>
      <c r="G341" s="319"/>
      <c r="H341" s="319"/>
      <c r="I341" s="319"/>
      <c r="J341" s="319"/>
      <c r="K341" s="319"/>
      <c r="L341" s="319"/>
      <c r="M341" s="319"/>
      <c r="N341" s="319"/>
      <c r="O341" s="319"/>
      <c r="P341" s="319"/>
      <c r="Q341" s="319"/>
      <c r="R341" s="319"/>
      <c r="S341" s="319"/>
      <c r="T341" s="319"/>
      <c r="U341" s="319"/>
      <c r="V341" s="319"/>
      <c r="W341" s="319"/>
      <c r="X341" s="319"/>
      <c r="Y341" s="319"/>
      <c r="Z341" s="319"/>
      <c r="AA341" s="319"/>
      <c r="AB341" s="318"/>
      <c r="AC341" s="320"/>
      <c r="AD341" s="319"/>
      <c r="AE341" s="319"/>
      <c r="AF341" s="319"/>
      <c r="AG341" s="319"/>
      <c r="AH341" s="319"/>
      <c r="AI341" s="319"/>
      <c r="AK341" s="319"/>
      <c r="AL341" s="319"/>
      <c r="AM341" s="319"/>
      <c r="AN341" s="319"/>
      <c r="AO341" s="319"/>
      <c r="AP341" s="319"/>
      <c r="AQ341" s="319"/>
      <c r="AR341" s="319"/>
      <c r="AS341" s="319"/>
    </row>
    <row r="342" spans="1:45" s="367" customFormat="1">
      <c r="A342" s="319"/>
      <c r="B342" s="319"/>
      <c r="C342" s="319"/>
      <c r="D342" s="319"/>
      <c r="E342" s="319"/>
      <c r="F342" s="319"/>
      <c r="G342" s="319"/>
      <c r="H342" s="319"/>
      <c r="I342" s="319"/>
      <c r="J342" s="319"/>
      <c r="K342" s="319"/>
      <c r="L342" s="319"/>
      <c r="M342" s="319"/>
      <c r="N342" s="319"/>
      <c r="O342" s="319"/>
      <c r="P342" s="319"/>
      <c r="Q342" s="319"/>
      <c r="R342" s="319"/>
      <c r="S342" s="319"/>
      <c r="T342" s="319"/>
      <c r="U342" s="319"/>
      <c r="V342" s="319"/>
      <c r="W342" s="319"/>
      <c r="X342" s="319"/>
      <c r="Y342" s="319"/>
      <c r="Z342" s="319"/>
      <c r="AA342" s="319"/>
      <c r="AB342" s="318"/>
      <c r="AC342" s="320"/>
      <c r="AD342" s="319"/>
      <c r="AE342" s="319"/>
      <c r="AF342" s="319"/>
      <c r="AG342" s="319"/>
      <c r="AH342" s="319"/>
      <c r="AI342" s="319"/>
      <c r="AK342" s="319"/>
      <c r="AL342" s="319"/>
      <c r="AM342" s="319"/>
      <c r="AN342" s="319"/>
      <c r="AO342" s="319"/>
      <c r="AP342" s="319"/>
      <c r="AQ342" s="319"/>
      <c r="AR342" s="319"/>
      <c r="AS342" s="319"/>
    </row>
    <row r="343" spans="1:45" s="367" customFormat="1">
      <c r="A343" s="319"/>
      <c r="B343" s="319"/>
      <c r="C343" s="319"/>
      <c r="D343" s="319"/>
      <c r="E343" s="319"/>
      <c r="F343" s="319"/>
      <c r="G343" s="319"/>
      <c r="H343" s="319"/>
      <c r="I343" s="319"/>
      <c r="J343" s="319"/>
      <c r="K343" s="319"/>
      <c r="L343" s="319"/>
      <c r="M343" s="319"/>
      <c r="N343" s="319"/>
      <c r="O343" s="319"/>
      <c r="P343" s="319"/>
      <c r="Q343" s="319"/>
      <c r="R343" s="319"/>
      <c r="S343" s="319"/>
      <c r="T343" s="319"/>
      <c r="U343" s="319"/>
      <c r="V343" s="319"/>
      <c r="W343" s="319"/>
      <c r="X343" s="319"/>
      <c r="Y343" s="319"/>
      <c r="Z343" s="319"/>
      <c r="AA343" s="319"/>
      <c r="AB343" s="318"/>
      <c r="AC343" s="320"/>
      <c r="AD343" s="319"/>
      <c r="AE343" s="319"/>
      <c r="AF343" s="319"/>
      <c r="AG343" s="319"/>
      <c r="AH343" s="319"/>
      <c r="AI343" s="319"/>
      <c r="AK343" s="319"/>
      <c r="AL343" s="319"/>
      <c r="AM343" s="319"/>
      <c r="AN343" s="319"/>
      <c r="AO343" s="319"/>
      <c r="AP343" s="319"/>
      <c r="AQ343" s="319"/>
      <c r="AR343" s="319"/>
      <c r="AS343" s="319"/>
    </row>
    <row r="344" spans="1:45" s="367" customFormat="1">
      <c r="A344" s="319"/>
      <c r="B344" s="319"/>
      <c r="C344" s="319"/>
      <c r="D344" s="319"/>
      <c r="E344" s="319"/>
      <c r="F344" s="319"/>
      <c r="G344" s="319"/>
      <c r="H344" s="319"/>
      <c r="I344" s="319"/>
      <c r="J344" s="319"/>
      <c r="K344" s="319"/>
      <c r="L344" s="319"/>
      <c r="M344" s="319"/>
      <c r="N344" s="319"/>
      <c r="O344" s="319"/>
      <c r="P344" s="319"/>
      <c r="Q344" s="319"/>
      <c r="R344" s="319"/>
      <c r="S344" s="319"/>
      <c r="T344" s="319"/>
      <c r="U344" s="319"/>
      <c r="V344" s="319"/>
      <c r="W344" s="319"/>
      <c r="X344" s="319"/>
      <c r="Y344" s="319"/>
      <c r="Z344" s="319"/>
      <c r="AA344" s="319"/>
      <c r="AB344" s="318"/>
      <c r="AC344" s="320"/>
      <c r="AD344" s="319"/>
      <c r="AE344" s="319"/>
      <c r="AF344" s="319"/>
      <c r="AG344" s="319"/>
      <c r="AH344" s="319"/>
      <c r="AI344" s="319"/>
      <c r="AK344" s="319"/>
      <c r="AL344" s="319"/>
      <c r="AM344" s="319"/>
      <c r="AN344" s="319"/>
      <c r="AO344" s="319"/>
      <c r="AP344" s="319"/>
      <c r="AQ344" s="319"/>
      <c r="AR344" s="319"/>
      <c r="AS344" s="319"/>
    </row>
    <row r="345" spans="1:45" s="367" customFormat="1">
      <c r="A345" s="319"/>
      <c r="B345" s="319"/>
      <c r="C345" s="319"/>
      <c r="D345" s="319"/>
      <c r="E345" s="319"/>
      <c r="F345" s="319"/>
      <c r="G345" s="319"/>
      <c r="H345" s="319"/>
      <c r="I345" s="319"/>
      <c r="J345" s="319"/>
      <c r="K345" s="319"/>
      <c r="L345" s="319"/>
      <c r="M345" s="319"/>
      <c r="N345" s="319"/>
      <c r="O345" s="319"/>
      <c r="P345" s="319"/>
      <c r="Q345" s="319"/>
      <c r="R345" s="319"/>
      <c r="S345" s="319"/>
      <c r="T345" s="319"/>
      <c r="U345" s="319"/>
      <c r="V345" s="319"/>
      <c r="W345" s="319"/>
      <c r="X345" s="319"/>
      <c r="Y345" s="319"/>
      <c r="Z345" s="319"/>
      <c r="AA345" s="319"/>
      <c r="AB345" s="318"/>
      <c r="AC345" s="320"/>
      <c r="AD345" s="319"/>
      <c r="AE345" s="319"/>
      <c r="AF345" s="319"/>
      <c r="AG345" s="319"/>
      <c r="AH345" s="319"/>
      <c r="AI345" s="319"/>
      <c r="AK345" s="319"/>
      <c r="AL345" s="319"/>
      <c r="AM345" s="319"/>
      <c r="AN345" s="319"/>
      <c r="AO345" s="319"/>
      <c r="AP345" s="319"/>
      <c r="AQ345" s="319"/>
      <c r="AR345" s="319"/>
      <c r="AS345" s="319"/>
    </row>
    <row r="346" spans="1:45" s="367" customFormat="1">
      <c r="A346" s="319"/>
      <c r="B346" s="319"/>
      <c r="C346" s="319"/>
      <c r="D346" s="319"/>
      <c r="E346" s="319"/>
      <c r="F346" s="319"/>
      <c r="G346" s="319"/>
      <c r="H346" s="319"/>
      <c r="I346" s="319"/>
      <c r="J346" s="319"/>
      <c r="K346" s="319"/>
      <c r="L346" s="319"/>
      <c r="M346" s="319"/>
      <c r="N346" s="319"/>
      <c r="O346" s="319"/>
      <c r="P346" s="319"/>
      <c r="Q346" s="319"/>
      <c r="R346" s="319"/>
      <c r="S346" s="319"/>
      <c r="T346" s="319"/>
      <c r="U346" s="319"/>
      <c r="V346" s="319"/>
      <c r="W346" s="319"/>
      <c r="X346" s="319"/>
      <c r="Y346" s="319"/>
      <c r="Z346" s="319"/>
      <c r="AA346" s="319"/>
      <c r="AB346" s="318"/>
      <c r="AC346" s="320"/>
      <c r="AD346" s="319"/>
      <c r="AE346" s="319"/>
      <c r="AF346" s="319"/>
      <c r="AG346" s="319"/>
      <c r="AH346" s="319"/>
      <c r="AI346" s="319"/>
      <c r="AK346" s="319"/>
      <c r="AL346" s="319"/>
      <c r="AM346" s="319"/>
      <c r="AN346" s="319"/>
      <c r="AO346" s="319"/>
      <c r="AP346" s="319"/>
      <c r="AQ346" s="319"/>
      <c r="AR346" s="319"/>
      <c r="AS346" s="319"/>
    </row>
    <row r="347" spans="1:45" s="367" customFormat="1">
      <c r="A347" s="319"/>
      <c r="B347" s="319"/>
      <c r="C347" s="319"/>
      <c r="D347" s="319"/>
      <c r="E347" s="319"/>
      <c r="F347" s="319"/>
      <c r="G347" s="319"/>
      <c r="H347" s="319"/>
      <c r="I347" s="319"/>
      <c r="J347" s="319"/>
      <c r="K347" s="319"/>
      <c r="L347" s="319"/>
      <c r="M347" s="319"/>
      <c r="N347" s="319"/>
      <c r="O347" s="319"/>
      <c r="P347" s="319"/>
      <c r="Q347" s="319"/>
      <c r="R347" s="319"/>
      <c r="S347" s="319"/>
      <c r="T347" s="319"/>
      <c r="U347" s="319"/>
      <c r="V347" s="319"/>
      <c r="W347" s="319"/>
      <c r="X347" s="319"/>
      <c r="Y347" s="319"/>
      <c r="Z347" s="319"/>
      <c r="AA347" s="319"/>
      <c r="AB347" s="318"/>
      <c r="AC347" s="320"/>
      <c r="AD347" s="319"/>
      <c r="AE347" s="319"/>
      <c r="AF347" s="319"/>
      <c r="AG347" s="319"/>
      <c r="AH347" s="319"/>
      <c r="AI347" s="319"/>
      <c r="AK347" s="319"/>
      <c r="AL347" s="319"/>
      <c r="AM347" s="319"/>
      <c r="AN347" s="319"/>
      <c r="AO347" s="319"/>
      <c r="AP347" s="319"/>
      <c r="AQ347" s="319"/>
      <c r="AR347" s="319"/>
      <c r="AS347" s="319"/>
    </row>
    <row r="348" spans="1:45" s="367" customFormat="1">
      <c r="A348" s="319"/>
      <c r="B348" s="319"/>
      <c r="C348" s="319"/>
      <c r="D348" s="319"/>
      <c r="E348" s="319"/>
      <c r="F348" s="319"/>
      <c r="G348" s="319"/>
      <c r="H348" s="319"/>
      <c r="I348" s="319"/>
      <c r="J348" s="319"/>
      <c r="K348" s="319"/>
      <c r="L348" s="319"/>
      <c r="M348" s="319"/>
      <c r="N348" s="319"/>
      <c r="O348" s="319"/>
      <c r="P348" s="319"/>
      <c r="Q348" s="319"/>
      <c r="R348" s="319"/>
      <c r="S348" s="319"/>
      <c r="T348" s="319"/>
      <c r="U348" s="319"/>
      <c r="V348" s="319"/>
      <c r="W348" s="319"/>
      <c r="X348" s="319"/>
      <c r="Y348" s="319"/>
      <c r="Z348" s="319"/>
      <c r="AA348" s="319"/>
      <c r="AB348" s="318"/>
      <c r="AC348" s="320"/>
      <c r="AD348" s="319"/>
      <c r="AE348" s="319"/>
      <c r="AF348" s="319"/>
      <c r="AG348" s="319"/>
      <c r="AH348" s="319"/>
      <c r="AI348" s="319"/>
      <c r="AK348" s="319"/>
      <c r="AL348" s="319"/>
      <c r="AM348" s="319"/>
      <c r="AN348" s="319"/>
      <c r="AO348" s="319"/>
      <c r="AP348" s="319"/>
      <c r="AQ348" s="319"/>
      <c r="AR348" s="319"/>
      <c r="AS348" s="319"/>
    </row>
    <row r="349" spans="1:45" s="367" customFormat="1">
      <c r="A349" s="319"/>
      <c r="B349" s="319"/>
      <c r="C349" s="319"/>
      <c r="D349" s="319"/>
      <c r="E349" s="319"/>
      <c r="F349" s="319"/>
      <c r="G349" s="319"/>
      <c r="H349" s="319"/>
      <c r="I349" s="319"/>
      <c r="J349" s="319"/>
      <c r="K349" s="319"/>
      <c r="L349" s="319"/>
      <c r="M349" s="319"/>
      <c r="N349" s="319"/>
      <c r="O349" s="319"/>
      <c r="P349" s="319"/>
      <c r="Q349" s="319"/>
      <c r="R349" s="319"/>
      <c r="S349" s="319"/>
      <c r="T349" s="319"/>
      <c r="U349" s="319"/>
      <c r="V349" s="319"/>
      <c r="W349" s="319"/>
      <c r="X349" s="319"/>
      <c r="Y349" s="319"/>
      <c r="Z349" s="319"/>
      <c r="AA349" s="319"/>
      <c r="AB349" s="318"/>
      <c r="AC349" s="320"/>
      <c r="AD349" s="319"/>
      <c r="AE349" s="319"/>
      <c r="AF349" s="319"/>
      <c r="AG349" s="319"/>
      <c r="AH349" s="319"/>
      <c r="AI349" s="319"/>
      <c r="AK349" s="319"/>
      <c r="AL349" s="319"/>
      <c r="AM349" s="319"/>
      <c r="AN349" s="319"/>
      <c r="AO349" s="319"/>
      <c r="AP349" s="319"/>
      <c r="AQ349" s="319"/>
      <c r="AR349" s="319"/>
      <c r="AS349" s="319"/>
    </row>
    <row r="350" spans="1:45" s="367" customFormat="1">
      <c r="A350" s="319"/>
      <c r="B350" s="319"/>
      <c r="C350" s="319"/>
      <c r="D350" s="319"/>
      <c r="E350" s="319"/>
      <c r="F350" s="319"/>
      <c r="G350" s="319"/>
      <c r="H350" s="319"/>
      <c r="I350" s="319"/>
      <c r="J350" s="319"/>
      <c r="K350" s="319"/>
      <c r="L350" s="319"/>
      <c r="M350" s="319"/>
      <c r="N350" s="319"/>
      <c r="O350" s="319"/>
      <c r="P350" s="319"/>
      <c r="Q350" s="319"/>
      <c r="R350" s="319"/>
      <c r="S350" s="319"/>
      <c r="T350" s="319"/>
      <c r="U350" s="319"/>
      <c r="V350" s="319"/>
      <c r="W350" s="319"/>
      <c r="X350" s="319"/>
      <c r="Y350" s="319"/>
      <c r="Z350" s="319"/>
      <c r="AA350" s="319"/>
      <c r="AB350" s="318"/>
      <c r="AC350" s="320"/>
      <c r="AD350" s="319"/>
      <c r="AE350" s="319"/>
      <c r="AF350" s="319"/>
      <c r="AG350" s="319"/>
      <c r="AH350" s="319"/>
      <c r="AI350" s="319"/>
      <c r="AK350" s="319"/>
      <c r="AL350" s="319"/>
      <c r="AM350" s="319"/>
      <c r="AN350" s="319"/>
      <c r="AO350" s="319"/>
      <c r="AP350" s="319"/>
      <c r="AQ350" s="319"/>
      <c r="AR350" s="319"/>
      <c r="AS350" s="319"/>
    </row>
    <row r="351" spans="1:45" s="367" customFormat="1">
      <c r="A351" s="319"/>
      <c r="B351" s="319"/>
      <c r="C351" s="319"/>
      <c r="D351" s="319"/>
      <c r="E351" s="319"/>
      <c r="F351" s="319"/>
      <c r="G351" s="319"/>
      <c r="H351" s="319"/>
      <c r="I351" s="319"/>
      <c r="J351" s="319"/>
      <c r="K351" s="319"/>
      <c r="L351" s="319"/>
      <c r="M351" s="319"/>
      <c r="N351" s="319"/>
      <c r="O351" s="319"/>
      <c r="P351" s="319"/>
      <c r="Q351" s="319"/>
      <c r="R351" s="319"/>
      <c r="S351" s="319"/>
      <c r="T351" s="319"/>
      <c r="U351" s="319"/>
      <c r="V351" s="319"/>
      <c r="W351" s="319"/>
      <c r="X351" s="319"/>
      <c r="Y351" s="319"/>
      <c r="Z351" s="319"/>
      <c r="AA351" s="319"/>
      <c r="AB351" s="318"/>
      <c r="AC351" s="320"/>
      <c r="AD351" s="319"/>
      <c r="AE351" s="319"/>
      <c r="AF351" s="319"/>
      <c r="AG351" s="319"/>
      <c r="AH351" s="319"/>
      <c r="AI351" s="319"/>
      <c r="AK351" s="319"/>
      <c r="AL351" s="319"/>
      <c r="AM351" s="319"/>
      <c r="AN351" s="319"/>
      <c r="AO351" s="319"/>
      <c r="AP351" s="319"/>
      <c r="AQ351" s="319"/>
      <c r="AR351" s="319"/>
      <c r="AS351" s="319"/>
    </row>
    <row r="352" spans="1:45" s="367" customFormat="1">
      <c r="A352" s="319"/>
      <c r="B352" s="319"/>
      <c r="C352" s="319"/>
      <c r="D352" s="319"/>
      <c r="E352" s="319"/>
      <c r="F352" s="319"/>
      <c r="G352" s="319"/>
      <c r="H352" s="319"/>
      <c r="I352" s="319"/>
      <c r="J352" s="319"/>
      <c r="K352" s="319"/>
      <c r="L352" s="319"/>
      <c r="M352" s="319"/>
      <c r="N352" s="319"/>
      <c r="O352" s="319"/>
      <c r="P352" s="319"/>
      <c r="Q352" s="319"/>
      <c r="R352" s="319"/>
      <c r="S352" s="319"/>
      <c r="T352" s="319"/>
      <c r="U352" s="319"/>
      <c r="V352" s="319"/>
      <c r="W352" s="319"/>
      <c r="X352" s="319"/>
      <c r="Y352" s="319"/>
      <c r="Z352" s="319"/>
      <c r="AA352" s="319"/>
      <c r="AB352" s="318"/>
      <c r="AC352" s="320"/>
      <c r="AD352" s="319"/>
      <c r="AE352" s="319"/>
      <c r="AF352" s="319"/>
      <c r="AG352" s="319"/>
      <c r="AH352" s="319"/>
      <c r="AI352" s="319"/>
      <c r="AK352" s="319"/>
      <c r="AL352" s="319"/>
      <c r="AM352" s="319"/>
      <c r="AN352" s="319"/>
      <c r="AO352" s="319"/>
      <c r="AP352" s="319"/>
      <c r="AQ352" s="319"/>
      <c r="AR352" s="319"/>
      <c r="AS352" s="319"/>
    </row>
    <row r="353" spans="1:45" s="367" customFormat="1">
      <c r="A353" s="319"/>
      <c r="B353" s="319"/>
      <c r="C353" s="319"/>
      <c r="D353" s="319"/>
      <c r="E353" s="319"/>
      <c r="F353" s="319"/>
      <c r="G353" s="319"/>
      <c r="H353" s="319"/>
      <c r="I353" s="319"/>
      <c r="J353" s="319"/>
      <c r="K353" s="319"/>
      <c r="L353" s="319"/>
      <c r="M353" s="319"/>
      <c r="N353" s="319"/>
      <c r="O353" s="319"/>
      <c r="P353" s="319"/>
      <c r="Q353" s="319"/>
      <c r="R353" s="319"/>
      <c r="S353" s="319"/>
      <c r="T353" s="319"/>
      <c r="U353" s="319"/>
      <c r="V353" s="319"/>
      <c r="W353" s="319"/>
      <c r="X353" s="319"/>
      <c r="Y353" s="319"/>
      <c r="Z353" s="319"/>
      <c r="AA353" s="319"/>
      <c r="AB353" s="318"/>
      <c r="AC353" s="320"/>
      <c r="AD353" s="319"/>
      <c r="AE353" s="319"/>
      <c r="AF353" s="319"/>
      <c r="AG353" s="319"/>
      <c r="AH353" s="319"/>
      <c r="AI353" s="319"/>
      <c r="AK353" s="319"/>
      <c r="AL353" s="319"/>
      <c r="AM353" s="319"/>
      <c r="AN353" s="319"/>
      <c r="AO353" s="319"/>
      <c r="AP353" s="319"/>
      <c r="AQ353" s="319"/>
      <c r="AR353" s="319"/>
      <c r="AS353" s="319"/>
    </row>
    <row r="354" spans="1:45" s="367" customFormat="1">
      <c r="A354" s="319"/>
      <c r="B354" s="319"/>
      <c r="C354" s="319"/>
      <c r="D354" s="319"/>
      <c r="E354" s="319"/>
      <c r="F354" s="319"/>
      <c r="G354" s="319"/>
      <c r="H354" s="319"/>
      <c r="I354" s="319"/>
      <c r="J354" s="319"/>
      <c r="K354" s="319"/>
      <c r="L354" s="319"/>
      <c r="M354" s="319"/>
      <c r="N354" s="319"/>
      <c r="O354" s="319"/>
      <c r="P354" s="319"/>
      <c r="Q354" s="319"/>
      <c r="R354" s="319"/>
      <c r="S354" s="319"/>
      <c r="T354" s="319"/>
      <c r="U354" s="319"/>
      <c r="V354" s="319"/>
      <c r="W354" s="319"/>
      <c r="X354" s="319"/>
      <c r="Y354" s="319"/>
      <c r="Z354" s="319"/>
      <c r="AA354" s="319"/>
      <c r="AB354" s="318"/>
      <c r="AC354" s="320"/>
      <c r="AD354" s="319"/>
      <c r="AE354" s="319"/>
      <c r="AF354" s="319"/>
      <c r="AG354" s="319"/>
      <c r="AH354" s="319"/>
      <c r="AI354" s="319"/>
      <c r="AK354" s="319"/>
      <c r="AL354" s="319"/>
      <c r="AM354" s="319"/>
      <c r="AN354" s="319"/>
      <c r="AO354" s="319"/>
      <c r="AP354" s="319"/>
      <c r="AQ354" s="319"/>
      <c r="AR354" s="319"/>
      <c r="AS354" s="319"/>
    </row>
    <row r="355" spans="1:45" s="367" customFormat="1">
      <c r="A355" s="319"/>
      <c r="B355" s="319"/>
      <c r="C355" s="319"/>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319"/>
      <c r="Z355" s="319"/>
      <c r="AA355" s="319"/>
      <c r="AB355" s="318"/>
      <c r="AC355" s="320"/>
      <c r="AD355" s="319"/>
      <c r="AE355" s="319"/>
      <c r="AF355" s="319"/>
      <c r="AG355" s="319"/>
      <c r="AH355" s="319"/>
      <c r="AI355" s="319"/>
      <c r="AK355" s="319"/>
      <c r="AL355" s="319"/>
      <c r="AM355" s="319"/>
      <c r="AN355" s="319"/>
      <c r="AO355" s="319"/>
      <c r="AP355" s="319"/>
      <c r="AQ355" s="319"/>
      <c r="AR355" s="319"/>
      <c r="AS355" s="319"/>
    </row>
    <row r="356" spans="1:45" s="367" customFormat="1">
      <c r="A356" s="319"/>
      <c r="B356" s="319"/>
      <c r="C356" s="319"/>
      <c r="D356" s="319"/>
      <c r="E356" s="319"/>
      <c r="F356" s="319"/>
      <c r="G356" s="319"/>
      <c r="H356" s="319"/>
      <c r="I356" s="319"/>
      <c r="J356" s="319"/>
      <c r="K356" s="319"/>
      <c r="L356" s="319"/>
      <c r="M356" s="319"/>
      <c r="N356" s="319"/>
      <c r="O356" s="319"/>
      <c r="P356" s="319"/>
      <c r="Q356" s="319"/>
      <c r="R356" s="319"/>
      <c r="S356" s="319"/>
      <c r="T356" s="319"/>
      <c r="U356" s="319"/>
      <c r="V356" s="319"/>
      <c r="W356" s="319"/>
      <c r="X356" s="319"/>
      <c r="Y356" s="319"/>
      <c r="Z356" s="319"/>
      <c r="AA356" s="319"/>
      <c r="AB356" s="318"/>
      <c r="AC356" s="320"/>
      <c r="AD356" s="319"/>
      <c r="AE356" s="319"/>
      <c r="AF356" s="319"/>
      <c r="AG356" s="319"/>
      <c r="AH356" s="319"/>
      <c r="AI356" s="319"/>
      <c r="AK356" s="319"/>
      <c r="AL356" s="319"/>
      <c r="AM356" s="319"/>
      <c r="AN356" s="319"/>
      <c r="AO356" s="319"/>
      <c r="AP356" s="319"/>
      <c r="AQ356" s="319"/>
      <c r="AR356" s="319"/>
      <c r="AS356" s="319"/>
    </row>
    <row r="357" spans="1:45" s="367" customFormat="1">
      <c r="A357" s="319"/>
      <c r="B357" s="319"/>
      <c r="C357" s="319"/>
      <c r="D357" s="319"/>
      <c r="E357" s="319"/>
      <c r="F357" s="319"/>
      <c r="G357" s="319"/>
      <c r="H357" s="319"/>
      <c r="I357" s="319"/>
      <c r="J357" s="319"/>
      <c r="K357" s="319"/>
      <c r="L357" s="319"/>
      <c r="M357" s="319"/>
      <c r="N357" s="319"/>
      <c r="O357" s="319"/>
      <c r="P357" s="319"/>
      <c r="Q357" s="319"/>
      <c r="R357" s="319"/>
      <c r="S357" s="319"/>
      <c r="T357" s="319"/>
      <c r="U357" s="319"/>
      <c r="V357" s="319"/>
      <c r="W357" s="319"/>
      <c r="X357" s="319"/>
      <c r="Y357" s="319"/>
      <c r="Z357" s="319"/>
      <c r="AA357" s="319"/>
      <c r="AB357" s="318"/>
      <c r="AC357" s="320"/>
      <c r="AD357" s="319"/>
      <c r="AE357" s="319"/>
      <c r="AF357" s="319"/>
      <c r="AG357" s="319"/>
      <c r="AH357" s="319"/>
      <c r="AI357" s="319"/>
      <c r="AK357" s="319"/>
      <c r="AL357" s="319"/>
      <c r="AM357" s="319"/>
      <c r="AN357" s="319"/>
      <c r="AO357" s="319"/>
      <c r="AP357" s="319"/>
      <c r="AQ357" s="319"/>
      <c r="AR357" s="319"/>
      <c r="AS357" s="319"/>
    </row>
    <row r="358" spans="1:45" s="367" customFormat="1">
      <c r="A358" s="319"/>
      <c r="B358" s="319"/>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8"/>
      <c r="AC358" s="320"/>
      <c r="AD358" s="319"/>
      <c r="AE358" s="319"/>
      <c r="AF358" s="319"/>
      <c r="AG358" s="319"/>
      <c r="AH358" s="319"/>
      <c r="AI358" s="319"/>
      <c r="AK358" s="319"/>
      <c r="AL358" s="319"/>
      <c r="AM358" s="319"/>
      <c r="AN358" s="319"/>
      <c r="AO358" s="319"/>
      <c r="AP358" s="319"/>
      <c r="AQ358" s="319"/>
      <c r="AR358" s="319"/>
      <c r="AS358" s="319"/>
    </row>
    <row r="359" spans="1:45" s="367" customFormat="1">
      <c r="A359" s="319"/>
      <c r="B359" s="319"/>
      <c r="C359" s="319"/>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19"/>
      <c r="Z359" s="319"/>
      <c r="AA359" s="319"/>
      <c r="AB359" s="318"/>
      <c r="AC359" s="320"/>
      <c r="AD359" s="319"/>
      <c r="AE359" s="319"/>
      <c r="AF359" s="319"/>
      <c r="AG359" s="319"/>
      <c r="AH359" s="319"/>
      <c r="AI359" s="319"/>
      <c r="AK359" s="319"/>
      <c r="AL359" s="319"/>
      <c r="AM359" s="319"/>
      <c r="AN359" s="319"/>
      <c r="AO359" s="319"/>
      <c r="AP359" s="319"/>
      <c r="AQ359" s="319"/>
      <c r="AR359" s="319"/>
      <c r="AS359" s="319"/>
    </row>
    <row r="360" spans="1:45" s="367" customFormat="1">
      <c r="A360" s="319"/>
      <c r="B360" s="319"/>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8"/>
      <c r="AC360" s="320"/>
      <c r="AD360" s="319"/>
      <c r="AE360" s="319"/>
      <c r="AF360" s="319"/>
      <c r="AG360" s="319"/>
      <c r="AH360" s="319"/>
      <c r="AI360" s="319"/>
      <c r="AK360" s="319"/>
      <c r="AL360" s="319"/>
      <c r="AM360" s="319"/>
      <c r="AN360" s="319"/>
      <c r="AO360" s="319"/>
      <c r="AP360" s="319"/>
      <c r="AQ360" s="319"/>
      <c r="AR360" s="319"/>
      <c r="AS360" s="319"/>
    </row>
    <row r="361" spans="1:45" s="367" customFormat="1">
      <c r="A361" s="319"/>
      <c r="B361" s="319"/>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8"/>
      <c r="AC361" s="320"/>
      <c r="AD361" s="319"/>
      <c r="AE361" s="319"/>
      <c r="AF361" s="319"/>
      <c r="AG361" s="319"/>
      <c r="AH361" s="319"/>
      <c r="AI361" s="319"/>
      <c r="AK361" s="319"/>
      <c r="AL361" s="319"/>
      <c r="AM361" s="319"/>
      <c r="AN361" s="319"/>
      <c r="AO361" s="319"/>
      <c r="AP361" s="319"/>
      <c r="AQ361" s="319"/>
      <c r="AR361" s="319"/>
      <c r="AS361" s="319"/>
    </row>
    <row r="362" spans="1:45" s="367" customFormat="1">
      <c r="A362" s="319"/>
      <c r="B362" s="319"/>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8"/>
      <c r="AC362" s="320"/>
      <c r="AD362" s="319"/>
      <c r="AE362" s="319"/>
      <c r="AF362" s="319"/>
      <c r="AG362" s="319"/>
      <c r="AH362" s="319"/>
      <c r="AI362" s="319"/>
      <c r="AK362" s="319"/>
      <c r="AL362" s="319"/>
      <c r="AM362" s="319"/>
      <c r="AN362" s="319"/>
      <c r="AO362" s="319"/>
      <c r="AP362" s="319"/>
      <c r="AQ362" s="319"/>
      <c r="AR362" s="319"/>
      <c r="AS362" s="319"/>
    </row>
    <row r="363" spans="1:45" s="367" customFormat="1">
      <c r="A363" s="319"/>
      <c r="B363" s="319"/>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8"/>
      <c r="AC363" s="320"/>
      <c r="AD363" s="319"/>
      <c r="AE363" s="319"/>
      <c r="AF363" s="319"/>
      <c r="AG363" s="319"/>
      <c r="AH363" s="319"/>
      <c r="AI363" s="319"/>
      <c r="AK363" s="319"/>
      <c r="AL363" s="319"/>
      <c r="AM363" s="319"/>
      <c r="AN363" s="319"/>
      <c r="AO363" s="319"/>
      <c r="AP363" s="319"/>
      <c r="AQ363" s="319"/>
      <c r="AR363" s="319"/>
      <c r="AS363" s="319"/>
    </row>
    <row r="364" spans="1:45" s="367" customFormat="1">
      <c r="A364" s="319"/>
      <c r="B364" s="319"/>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8"/>
      <c r="AC364" s="320"/>
      <c r="AD364" s="319"/>
      <c r="AE364" s="319"/>
      <c r="AF364" s="319"/>
      <c r="AG364" s="319"/>
      <c r="AH364" s="319"/>
      <c r="AI364" s="319"/>
      <c r="AK364" s="319"/>
      <c r="AL364" s="319"/>
      <c r="AM364" s="319"/>
      <c r="AN364" s="319"/>
      <c r="AO364" s="319"/>
      <c r="AP364" s="319"/>
      <c r="AQ364" s="319"/>
      <c r="AR364" s="319"/>
      <c r="AS364" s="319"/>
    </row>
    <row r="365" spans="1:45" s="367" customFormat="1">
      <c r="A365" s="319"/>
      <c r="B365" s="319"/>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8"/>
      <c r="AC365" s="320"/>
      <c r="AD365" s="319"/>
      <c r="AE365" s="319"/>
      <c r="AF365" s="319"/>
      <c r="AG365" s="319"/>
      <c r="AH365" s="319"/>
      <c r="AI365" s="319"/>
      <c r="AK365" s="319"/>
      <c r="AL365" s="319"/>
      <c r="AM365" s="319"/>
      <c r="AN365" s="319"/>
      <c r="AO365" s="319"/>
      <c r="AP365" s="319"/>
      <c r="AQ365" s="319"/>
      <c r="AR365" s="319"/>
      <c r="AS365" s="319"/>
    </row>
    <row r="366" spans="1:45" s="367" customFormat="1">
      <c r="A366" s="319"/>
      <c r="B366" s="319"/>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8"/>
      <c r="AC366" s="320"/>
      <c r="AD366" s="319"/>
      <c r="AE366" s="319"/>
      <c r="AF366" s="319"/>
      <c r="AG366" s="319"/>
      <c r="AH366" s="319"/>
      <c r="AI366" s="319"/>
      <c r="AK366" s="319"/>
      <c r="AL366" s="319"/>
      <c r="AM366" s="319"/>
      <c r="AN366" s="319"/>
      <c r="AO366" s="319"/>
      <c r="AP366" s="319"/>
      <c r="AQ366" s="319"/>
      <c r="AR366" s="319"/>
      <c r="AS366" s="319"/>
    </row>
    <row r="367" spans="1:45" s="367" customFormat="1">
      <c r="A367" s="319"/>
      <c r="B367" s="319"/>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8"/>
      <c r="AC367" s="320"/>
      <c r="AD367" s="319"/>
      <c r="AE367" s="319"/>
      <c r="AF367" s="319"/>
      <c r="AG367" s="319"/>
      <c r="AH367" s="319"/>
      <c r="AI367" s="319"/>
      <c r="AK367" s="319"/>
      <c r="AL367" s="319"/>
      <c r="AM367" s="319"/>
      <c r="AN367" s="319"/>
      <c r="AO367" s="319"/>
      <c r="AP367" s="319"/>
      <c r="AQ367" s="319"/>
      <c r="AR367" s="319"/>
      <c r="AS367" s="319"/>
    </row>
    <row r="368" spans="1:45" s="367" customFormat="1">
      <c r="A368" s="319"/>
      <c r="B368" s="319"/>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8"/>
      <c r="AC368" s="320"/>
      <c r="AD368" s="319"/>
      <c r="AE368" s="319"/>
      <c r="AF368" s="319"/>
      <c r="AG368" s="319"/>
      <c r="AH368" s="319"/>
      <c r="AI368" s="319"/>
      <c r="AK368" s="319"/>
      <c r="AL368" s="319"/>
      <c r="AM368" s="319"/>
      <c r="AN368" s="319"/>
      <c r="AO368" s="319"/>
      <c r="AP368" s="319"/>
      <c r="AQ368" s="319"/>
      <c r="AR368" s="319"/>
      <c r="AS368" s="319"/>
    </row>
    <row r="369" spans="1:45" s="367" customFormat="1">
      <c r="A369" s="319"/>
      <c r="B369" s="319"/>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8"/>
      <c r="AC369" s="320"/>
      <c r="AD369" s="319"/>
      <c r="AE369" s="319"/>
      <c r="AF369" s="319"/>
      <c r="AG369" s="319"/>
      <c r="AH369" s="319"/>
      <c r="AI369" s="319"/>
      <c r="AK369" s="319"/>
      <c r="AL369" s="319"/>
      <c r="AM369" s="319"/>
      <c r="AN369" s="319"/>
      <c r="AO369" s="319"/>
      <c r="AP369" s="319"/>
      <c r="AQ369" s="319"/>
      <c r="AR369" s="319"/>
      <c r="AS369" s="319"/>
    </row>
    <row r="370" spans="1:45" s="367" customFormat="1">
      <c r="A370" s="319"/>
      <c r="B370" s="319"/>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8"/>
      <c r="AC370" s="320"/>
      <c r="AD370" s="319"/>
      <c r="AE370" s="319"/>
      <c r="AF370" s="319"/>
      <c r="AG370" s="319"/>
      <c r="AH370" s="319"/>
      <c r="AI370" s="319"/>
      <c r="AK370" s="319"/>
      <c r="AL370" s="319"/>
      <c r="AM370" s="319"/>
      <c r="AN370" s="319"/>
      <c r="AO370" s="319"/>
      <c r="AP370" s="319"/>
      <c r="AQ370" s="319"/>
      <c r="AR370" s="319"/>
      <c r="AS370" s="319"/>
    </row>
    <row r="371" spans="1:45" s="367" customFormat="1">
      <c r="A371" s="319"/>
      <c r="B371" s="319"/>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8"/>
      <c r="AC371" s="320"/>
      <c r="AD371" s="319"/>
      <c r="AE371" s="319"/>
      <c r="AF371" s="319"/>
      <c r="AG371" s="319"/>
      <c r="AH371" s="319"/>
      <c r="AI371" s="319"/>
      <c r="AK371" s="319"/>
      <c r="AL371" s="319"/>
      <c r="AM371" s="319"/>
      <c r="AN371" s="319"/>
      <c r="AO371" s="319"/>
      <c r="AP371" s="319"/>
      <c r="AQ371" s="319"/>
      <c r="AR371" s="319"/>
      <c r="AS371" s="319"/>
    </row>
    <row r="372" spans="1:45" s="367" customFormat="1">
      <c r="A372" s="319"/>
      <c r="B372" s="319"/>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8"/>
      <c r="AC372" s="320"/>
      <c r="AD372" s="319"/>
      <c r="AE372" s="319"/>
      <c r="AF372" s="319"/>
      <c r="AG372" s="319"/>
      <c r="AH372" s="319"/>
      <c r="AI372" s="319"/>
      <c r="AK372" s="319"/>
      <c r="AL372" s="319"/>
      <c r="AM372" s="319"/>
      <c r="AN372" s="319"/>
      <c r="AO372" s="319"/>
      <c r="AP372" s="319"/>
      <c r="AQ372" s="319"/>
      <c r="AR372" s="319"/>
      <c r="AS372" s="319"/>
    </row>
    <row r="373" spans="1:45" s="367" customFormat="1">
      <c r="A373" s="319"/>
      <c r="B373" s="319"/>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8"/>
      <c r="AC373" s="320"/>
      <c r="AD373" s="319"/>
      <c r="AE373" s="319"/>
      <c r="AF373" s="319"/>
      <c r="AG373" s="319"/>
      <c r="AH373" s="319"/>
      <c r="AI373" s="319"/>
      <c r="AK373" s="319"/>
      <c r="AL373" s="319"/>
      <c r="AM373" s="319"/>
      <c r="AN373" s="319"/>
      <c r="AO373" s="319"/>
      <c r="AP373" s="319"/>
      <c r="AQ373" s="319"/>
      <c r="AR373" s="319"/>
      <c r="AS373" s="319"/>
    </row>
    <row r="374" spans="1:45" s="367" customFormat="1">
      <c r="A374" s="319"/>
      <c r="B374" s="319"/>
      <c r="C374" s="319"/>
      <c r="D374" s="319"/>
      <c r="E374" s="319"/>
      <c r="F374" s="319"/>
      <c r="G374" s="319"/>
      <c r="H374" s="319"/>
      <c r="I374" s="319"/>
      <c r="J374" s="319"/>
      <c r="K374" s="319"/>
      <c r="L374" s="319"/>
      <c r="M374" s="319"/>
      <c r="N374" s="319"/>
      <c r="O374" s="319"/>
      <c r="P374" s="319"/>
      <c r="Q374" s="319"/>
      <c r="R374" s="319"/>
      <c r="S374" s="319"/>
      <c r="T374" s="319"/>
      <c r="U374" s="319"/>
      <c r="V374" s="319"/>
      <c r="W374" s="319"/>
      <c r="X374" s="319"/>
      <c r="Y374" s="319"/>
      <c r="Z374" s="319"/>
      <c r="AA374" s="319"/>
      <c r="AB374" s="318"/>
      <c r="AC374" s="320"/>
      <c r="AD374" s="319"/>
      <c r="AE374" s="319"/>
      <c r="AF374" s="319"/>
      <c r="AG374" s="319"/>
      <c r="AH374" s="319"/>
      <c r="AI374" s="319"/>
      <c r="AK374" s="319"/>
      <c r="AL374" s="319"/>
      <c r="AM374" s="319"/>
      <c r="AN374" s="319"/>
      <c r="AO374" s="319"/>
      <c r="AP374" s="319"/>
      <c r="AQ374" s="319"/>
      <c r="AR374" s="319"/>
      <c r="AS374" s="319"/>
    </row>
    <row r="375" spans="1:45" s="367" customFormat="1">
      <c r="A375" s="319"/>
      <c r="B375" s="319"/>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19"/>
      <c r="AB375" s="318"/>
      <c r="AC375" s="320"/>
      <c r="AD375" s="319"/>
      <c r="AE375" s="319"/>
      <c r="AF375" s="319"/>
      <c r="AG375" s="319"/>
      <c r="AH375" s="319"/>
      <c r="AI375" s="319"/>
      <c r="AK375" s="319"/>
      <c r="AL375" s="319"/>
      <c r="AM375" s="319"/>
      <c r="AN375" s="319"/>
      <c r="AO375" s="319"/>
      <c r="AP375" s="319"/>
      <c r="AQ375" s="319"/>
      <c r="AR375" s="319"/>
      <c r="AS375" s="319"/>
    </row>
    <row r="376" spans="1:45" s="367" customFormat="1">
      <c r="A376" s="319"/>
      <c r="B376" s="319"/>
      <c r="C376" s="319"/>
      <c r="D376" s="319"/>
      <c r="E376" s="319"/>
      <c r="F376" s="319"/>
      <c r="G376" s="319"/>
      <c r="H376" s="319"/>
      <c r="I376" s="319"/>
      <c r="J376" s="319"/>
      <c r="K376" s="319"/>
      <c r="L376" s="319"/>
      <c r="M376" s="319"/>
      <c r="N376" s="319"/>
      <c r="O376" s="319"/>
      <c r="P376" s="319"/>
      <c r="Q376" s="319"/>
      <c r="R376" s="319"/>
      <c r="S376" s="319"/>
      <c r="T376" s="319"/>
      <c r="U376" s="319"/>
      <c r="V376" s="319"/>
      <c r="W376" s="319"/>
      <c r="X376" s="319"/>
      <c r="Y376" s="319"/>
      <c r="Z376" s="319"/>
      <c r="AA376" s="319"/>
      <c r="AB376" s="318"/>
      <c r="AC376" s="320"/>
      <c r="AD376" s="319"/>
      <c r="AE376" s="319"/>
      <c r="AF376" s="319"/>
      <c r="AG376" s="319"/>
      <c r="AH376" s="319"/>
      <c r="AI376" s="319"/>
      <c r="AK376" s="319"/>
      <c r="AL376" s="319"/>
      <c r="AM376" s="319"/>
      <c r="AN376" s="319"/>
      <c r="AO376" s="319"/>
      <c r="AP376" s="319"/>
      <c r="AQ376" s="319"/>
      <c r="AR376" s="319"/>
      <c r="AS376" s="319"/>
    </row>
    <row r="377" spans="1:45" s="367" customFormat="1">
      <c r="A377" s="319"/>
      <c r="B377" s="319"/>
      <c r="C377" s="319"/>
      <c r="D377" s="319"/>
      <c r="E377" s="319"/>
      <c r="F377" s="319"/>
      <c r="G377" s="319"/>
      <c r="H377" s="319"/>
      <c r="I377" s="319"/>
      <c r="J377" s="319"/>
      <c r="K377" s="319"/>
      <c r="L377" s="319"/>
      <c r="M377" s="319"/>
      <c r="N377" s="319"/>
      <c r="O377" s="319"/>
      <c r="P377" s="319"/>
      <c r="Q377" s="319"/>
      <c r="R377" s="319"/>
      <c r="S377" s="319"/>
      <c r="T377" s="319"/>
      <c r="U377" s="319"/>
      <c r="V377" s="319"/>
      <c r="W377" s="319"/>
      <c r="X377" s="319"/>
      <c r="Y377" s="319"/>
      <c r="Z377" s="319"/>
      <c r="AA377" s="319"/>
      <c r="AB377" s="318"/>
      <c r="AC377" s="320"/>
      <c r="AD377" s="319"/>
      <c r="AE377" s="319"/>
      <c r="AF377" s="319"/>
      <c r="AG377" s="319"/>
      <c r="AH377" s="319"/>
      <c r="AI377" s="319"/>
      <c r="AK377" s="319"/>
      <c r="AL377" s="319"/>
      <c r="AM377" s="319"/>
      <c r="AN377" s="319"/>
      <c r="AO377" s="319"/>
      <c r="AP377" s="319"/>
      <c r="AQ377" s="319"/>
      <c r="AR377" s="319"/>
      <c r="AS377" s="319"/>
    </row>
    <row r="378" spans="1:45" s="367" customFormat="1">
      <c r="A378" s="319"/>
      <c r="B378" s="319"/>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8"/>
      <c r="AC378" s="320"/>
      <c r="AD378" s="319"/>
      <c r="AE378" s="319"/>
      <c r="AF378" s="319"/>
      <c r="AG378" s="319"/>
      <c r="AH378" s="319"/>
      <c r="AI378" s="319"/>
      <c r="AK378" s="319"/>
      <c r="AL378" s="319"/>
      <c r="AM378" s="319"/>
      <c r="AN378" s="319"/>
      <c r="AO378" s="319"/>
      <c r="AP378" s="319"/>
      <c r="AQ378" s="319"/>
      <c r="AR378" s="319"/>
      <c r="AS378" s="319"/>
    </row>
    <row r="379" spans="1:45" s="367" customFormat="1">
      <c r="A379" s="319"/>
      <c r="B379" s="319"/>
      <c r="C379" s="319"/>
      <c r="D379" s="319"/>
      <c r="E379" s="319"/>
      <c r="F379" s="319"/>
      <c r="G379" s="319"/>
      <c r="H379" s="319"/>
      <c r="I379" s="319"/>
      <c r="J379" s="319"/>
      <c r="K379" s="319"/>
      <c r="L379" s="319"/>
      <c r="M379" s="319"/>
      <c r="N379" s="319"/>
      <c r="O379" s="319"/>
      <c r="P379" s="319"/>
      <c r="Q379" s="319"/>
      <c r="R379" s="319"/>
      <c r="S379" s="319"/>
      <c r="T379" s="319"/>
      <c r="U379" s="319"/>
      <c r="V379" s="319"/>
      <c r="W379" s="319"/>
      <c r="X379" s="319"/>
      <c r="Y379" s="319"/>
      <c r="Z379" s="319"/>
      <c r="AA379" s="319"/>
      <c r="AB379" s="318"/>
      <c r="AC379" s="320"/>
      <c r="AD379" s="319"/>
      <c r="AE379" s="319"/>
      <c r="AF379" s="319"/>
      <c r="AG379" s="319"/>
      <c r="AH379" s="319"/>
      <c r="AI379" s="319"/>
      <c r="AK379" s="319"/>
      <c r="AL379" s="319"/>
      <c r="AM379" s="319"/>
      <c r="AN379" s="319"/>
      <c r="AO379" s="319"/>
      <c r="AP379" s="319"/>
      <c r="AQ379" s="319"/>
      <c r="AR379" s="319"/>
      <c r="AS379" s="319"/>
    </row>
    <row r="380" spans="1:45" s="367" customFormat="1">
      <c r="A380" s="319"/>
      <c r="B380" s="319"/>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319"/>
      <c r="Z380" s="319"/>
      <c r="AA380" s="319"/>
      <c r="AB380" s="318"/>
      <c r="AC380" s="320"/>
      <c r="AD380" s="319"/>
      <c r="AE380" s="319"/>
      <c r="AF380" s="319"/>
      <c r="AG380" s="319"/>
      <c r="AH380" s="319"/>
      <c r="AI380" s="319"/>
      <c r="AK380" s="319"/>
      <c r="AL380" s="319"/>
      <c r="AM380" s="319"/>
      <c r="AN380" s="319"/>
      <c r="AO380" s="319"/>
      <c r="AP380" s="319"/>
      <c r="AQ380" s="319"/>
      <c r="AR380" s="319"/>
      <c r="AS380" s="319"/>
    </row>
    <row r="381" spans="1:45" s="367" customFormat="1">
      <c r="A381" s="319"/>
      <c r="B381" s="319"/>
      <c r="C381" s="319"/>
      <c r="D381" s="319"/>
      <c r="E381" s="319"/>
      <c r="F381" s="319"/>
      <c r="G381" s="319"/>
      <c r="H381" s="319"/>
      <c r="I381" s="319"/>
      <c r="J381" s="319"/>
      <c r="K381" s="319"/>
      <c r="L381" s="319"/>
      <c r="M381" s="319"/>
      <c r="N381" s="319"/>
      <c r="O381" s="319"/>
      <c r="P381" s="319"/>
      <c r="Q381" s="319"/>
      <c r="R381" s="319"/>
      <c r="S381" s="319"/>
      <c r="T381" s="319"/>
      <c r="U381" s="319"/>
      <c r="V381" s="319"/>
      <c r="W381" s="319"/>
      <c r="X381" s="319"/>
      <c r="Y381" s="319"/>
      <c r="Z381" s="319"/>
      <c r="AA381" s="319"/>
      <c r="AB381" s="318"/>
      <c r="AC381" s="320"/>
      <c r="AD381" s="319"/>
      <c r="AE381" s="319"/>
      <c r="AF381" s="319"/>
      <c r="AG381" s="319"/>
      <c r="AH381" s="319"/>
      <c r="AI381" s="319"/>
      <c r="AK381" s="319"/>
      <c r="AL381" s="319"/>
      <c r="AM381" s="319"/>
      <c r="AN381" s="319"/>
      <c r="AO381" s="319"/>
      <c r="AP381" s="319"/>
      <c r="AQ381" s="319"/>
      <c r="AR381" s="319"/>
      <c r="AS381" s="319"/>
    </row>
    <row r="382" spans="1:45" s="367" customFormat="1">
      <c r="A382" s="319"/>
      <c r="B382" s="319"/>
      <c r="C382" s="319"/>
      <c r="D382" s="319"/>
      <c r="E382" s="319"/>
      <c r="F382" s="319"/>
      <c r="G382" s="319"/>
      <c r="H382" s="319"/>
      <c r="I382" s="319"/>
      <c r="J382" s="319"/>
      <c r="K382" s="319"/>
      <c r="L382" s="319"/>
      <c r="M382" s="319"/>
      <c r="N382" s="319"/>
      <c r="O382" s="319"/>
      <c r="P382" s="319"/>
      <c r="Q382" s="319"/>
      <c r="R382" s="319"/>
      <c r="S382" s="319"/>
      <c r="T382" s="319"/>
      <c r="U382" s="319"/>
      <c r="V382" s="319"/>
      <c r="W382" s="319"/>
      <c r="X382" s="319"/>
      <c r="Y382" s="319"/>
      <c r="Z382" s="319"/>
      <c r="AA382" s="319"/>
      <c r="AB382" s="318"/>
      <c r="AC382" s="320"/>
      <c r="AD382" s="319"/>
      <c r="AE382" s="319"/>
      <c r="AF382" s="319"/>
      <c r="AG382" s="319"/>
      <c r="AH382" s="319"/>
      <c r="AI382" s="319"/>
      <c r="AK382" s="319"/>
      <c r="AL382" s="319"/>
      <c r="AM382" s="319"/>
      <c r="AN382" s="319"/>
      <c r="AO382" s="319"/>
      <c r="AP382" s="319"/>
      <c r="AQ382" s="319"/>
      <c r="AR382" s="319"/>
      <c r="AS382" s="319"/>
    </row>
    <row r="383" spans="1:45" s="367" customFormat="1">
      <c r="A383" s="319"/>
      <c r="B383" s="319"/>
      <c r="C383" s="319"/>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8"/>
      <c r="AC383" s="320"/>
      <c r="AD383" s="319"/>
      <c r="AE383" s="319"/>
      <c r="AF383" s="319"/>
      <c r="AG383" s="319"/>
      <c r="AH383" s="319"/>
      <c r="AI383" s="319"/>
      <c r="AK383" s="319"/>
      <c r="AL383" s="319"/>
      <c r="AM383" s="319"/>
      <c r="AN383" s="319"/>
      <c r="AO383" s="319"/>
      <c r="AP383" s="319"/>
      <c r="AQ383" s="319"/>
      <c r="AR383" s="319"/>
      <c r="AS383" s="319"/>
    </row>
    <row r="384" spans="1:45" s="367" customFormat="1">
      <c r="A384" s="319"/>
      <c r="B384" s="319"/>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c r="Y384" s="319"/>
      <c r="Z384" s="319"/>
      <c r="AA384" s="319"/>
      <c r="AB384" s="318"/>
      <c r="AC384" s="320"/>
      <c r="AD384" s="319"/>
      <c r="AE384" s="319"/>
      <c r="AF384" s="319"/>
      <c r="AG384" s="319"/>
      <c r="AH384" s="319"/>
      <c r="AI384" s="319"/>
      <c r="AK384" s="319"/>
      <c r="AL384" s="319"/>
      <c r="AM384" s="319"/>
      <c r="AN384" s="319"/>
      <c r="AO384" s="319"/>
      <c r="AP384" s="319"/>
      <c r="AQ384" s="319"/>
      <c r="AR384" s="319"/>
      <c r="AS384" s="319"/>
    </row>
    <row r="385" spans="1:45" s="367" customFormat="1">
      <c r="A385" s="319"/>
      <c r="B385" s="319"/>
      <c r="C385" s="319"/>
      <c r="D385" s="319"/>
      <c r="E385" s="319"/>
      <c r="F385" s="319"/>
      <c r="G385" s="319"/>
      <c r="H385" s="319"/>
      <c r="I385" s="319"/>
      <c r="J385" s="319"/>
      <c r="K385" s="319"/>
      <c r="L385" s="319"/>
      <c r="M385" s="319"/>
      <c r="N385" s="319"/>
      <c r="O385" s="319"/>
      <c r="P385" s="319"/>
      <c r="Q385" s="319"/>
      <c r="R385" s="319"/>
      <c r="S385" s="319"/>
      <c r="T385" s="319"/>
      <c r="U385" s="319"/>
      <c r="V385" s="319"/>
      <c r="W385" s="319"/>
      <c r="X385" s="319"/>
      <c r="Y385" s="319"/>
      <c r="Z385" s="319"/>
      <c r="AA385" s="319"/>
      <c r="AB385" s="318"/>
      <c r="AC385" s="320"/>
      <c r="AD385" s="319"/>
      <c r="AE385" s="319"/>
      <c r="AF385" s="319"/>
      <c r="AG385" s="319"/>
      <c r="AH385" s="319"/>
      <c r="AI385" s="319"/>
      <c r="AK385" s="319"/>
      <c r="AL385" s="319"/>
      <c r="AM385" s="319"/>
      <c r="AN385" s="319"/>
      <c r="AO385" s="319"/>
      <c r="AP385" s="319"/>
      <c r="AQ385" s="319"/>
      <c r="AR385" s="319"/>
      <c r="AS385" s="319"/>
    </row>
    <row r="386" spans="1:45" s="367" customFormat="1">
      <c r="A386" s="319"/>
      <c r="B386" s="319"/>
      <c r="C386" s="319"/>
      <c r="D386" s="319"/>
      <c r="E386" s="319"/>
      <c r="F386" s="319"/>
      <c r="G386" s="319"/>
      <c r="H386" s="319"/>
      <c r="I386" s="319"/>
      <c r="J386" s="319"/>
      <c r="K386" s="319"/>
      <c r="L386" s="319"/>
      <c r="M386" s="319"/>
      <c r="N386" s="319"/>
      <c r="O386" s="319"/>
      <c r="P386" s="319"/>
      <c r="Q386" s="319"/>
      <c r="R386" s="319"/>
      <c r="S386" s="319"/>
      <c r="T386" s="319"/>
      <c r="U386" s="319"/>
      <c r="V386" s="319"/>
      <c r="W386" s="319"/>
      <c r="X386" s="319"/>
      <c r="Y386" s="319"/>
      <c r="Z386" s="319"/>
      <c r="AA386" s="319"/>
      <c r="AB386" s="318"/>
      <c r="AC386" s="320"/>
      <c r="AD386" s="319"/>
      <c r="AE386" s="319"/>
      <c r="AF386" s="319"/>
      <c r="AG386" s="319"/>
      <c r="AH386" s="319"/>
      <c r="AI386" s="319"/>
      <c r="AK386" s="319"/>
      <c r="AL386" s="319"/>
      <c r="AM386" s="319"/>
      <c r="AN386" s="319"/>
      <c r="AO386" s="319"/>
      <c r="AP386" s="319"/>
      <c r="AQ386" s="319"/>
      <c r="AR386" s="319"/>
      <c r="AS386" s="319"/>
    </row>
    <row r="387" spans="1:45" s="367" customFormat="1">
      <c r="A387" s="319"/>
      <c r="B387" s="319"/>
      <c r="C387" s="319"/>
      <c r="D387" s="319"/>
      <c r="E387" s="319"/>
      <c r="F387" s="319"/>
      <c r="G387" s="319"/>
      <c r="H387" s="319"/>
      <c r="I387" s="319"/>
      <c r="J387" s="319"/>
      <c r="K387" s="319"/>
      <c r="L387" s="319"/>
      <c r="M387" s="319"/>
      <c r="N387" s="319"/>
      <c r="O387" s="319"/>
      <c r="P387" s="319"/>
      <c r="Q387" s="319"/>
      <c r="R387" s="319"/>
      <c r="S387" s="319"/>
      <c r="T387" s="319"/>
      <c r="U387" s="319"/>
      <c r="V387" s="319"/>
      <c r="W387" s="319"/>
      <c r="X387" s="319"/>
      <c r="Y387" s="319"/>
      <c r="Z387" s="319"/>
      <c r="AA387" s="319"/>
      <c r="AB387" s="318"/>
      <c r="AC387" s="320"/>
      <c r="AD387" s="319"/>
      <c r="AE387" s="319"/>
      <c r="AF387" s="319"/>
      <c r="AG387" s="319"/>
      <c r="AH387" s="319"/>
      <c r="AI387" s="319"/>
      <c r="AK387" s="319"/>
      <c r="AL387" s="319"/>
      <c r="AM387" s="319"/>
      <c r="AN387" s="319"/>
      <c r="AO387" s="319"/>
      <c r="AP387" s="319"/>
      <c r="AQ387" s="319"/>
      <c r="AR387" s="319"/>
      <c r="AS387" s="319"/>
    </row>
    <row r="388" spans="1:45" s="367" customFormat="1">
      <c r="A388" s="319"/>
      <c r="B388" s="319"/>
      <c r="C388" s="319"/>
      <c r="D388" s="319"/>
      <c r="E388" s="319"/>
      <c r="F388" s="319"/>
      <c r="G388" s="319"/>
      <c r="H388" s="319"/>
      <c r="I388" s="319"/>
      <c r="J388" s="319"/>
      <c r="K388" s="319"/>
      <c r="L388" s="319"/>
      <c r="M388" s="319"/>
      <c r="N388" s="319"/>
      <c r="O388" s="319"/>
      <c r="P388" s="319"/>
      <c r="Q388" s="319"/>
      <c r="R388" s="319"/>
      <c r="S388" s="319"/>
      <c r="T388" s="319"/>
      <c r="U388" s="319"/>
      <c r="V388" s="319"/>
      <c r="W388" s="319"/>
      <c r="X388" s="319"/>
      <c r="Y388" s="319"/>
      <c r="Z388" s="319"/>
      <c r="AA388" s="319"/>
      <c r="AB388" s="318"/>
      <c r="AC388" s="320"/>
      <c r="AD388" s="319"/>
      <c r="AE388" s="319"/>
      <c r="AF388" s="319"/>
      <c r="AG388" s="319"/>
      <c r="AH388" s="319"/>
      <c r="AI388" s="319"/>
      <c r="AK388" s="319"/>
      <c r="AL388" s="319"/>
      <c r="AM388" s="319"/>
      <c r="AN388" s="319"/>
      <c r="AO388" s="319"/>
      <c r="AP388" s="319"/>
      <c r="AQ388" s="319"/>
      <c r="AR388" s="319"/>
      <c r="AS388" s="319"/>
    </row>
    <row r="389" spans="1:45" s="367" customFormat="1">
      <c r="A389" s="319"/>
      <c r="B389" s="319"/>
      <c r="C389" s="319"/>
      <c r="D389" s="319"/>
      <c r="E389" s="319"/>
      <c r="F389" s="319"/>
      <c r="G389" s="319"/>
      <c r="H389" s="319"/>
      <c r="I389" s="319"/>
      <c r="J389" s="319"/>
      <c r="K389" s="319"/>
      <c r="L389" s="319"/>
      <c r="M389" s="319"/>
      <c r="N389" s="319"/>
      <c r="O389" s="319"/>
      <c r="P389" s="319"/>
      <c r="Q389" s="319"/>
      <c r="R389" s="319"/>
      <c r="S389" s="319"/>
      <c r="T389" s="319"/>
      <c r="U389" s="319"/>
      <c r="V389" s="319"/>
      <c r="W389" s="319"/>
      <c r="X389" s="319"/>
      <c r="Y389" s="319"/>
      <c r="Z389" s="319"/>
      <c r="AA389" s="319"/>
      <c r="AB389" s="318"/>
      <c r="AC389" s="320"/>
      <c r="AD389" s="319"/>
      <c r="AE389" s="319"/>
      <c r="AF389" s="319"/>
      <c r="AG389" s="319"/>
      <c r="AH389" s="319"/>
      <c r="AI389" s="319"/>
      <c r="AK389" s="319"/>
      <c r="AL389" s="319"/>
      <c r="AM389" s="319"/>
      <c r="AN389" s="319"/>
      <c r="AO389" s="319"/>
      <c r="AP389" s="319"/>
      <c r="AQ389" s="319"/>
      <c r="AR389" s="319"/>
      <c r="AS389" s="319"/>
    </row>
    <row r="390" spans="1:45" s="367" customFormat="1">
      <c r="A390" s="319"/>
      <c r="B390" s="319"/>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8"/>
      <c r="AC390" s="320"/>
      <c r="AD390" s="319"/>
      <c r="AE390" s="319"/>
      <c r="AF390" s="319"/>
      <c r="AG390" s="319"/>
      <c r="AH390" s="319"/>
      <c r="AI390" s="319"/>
      <c r="AK390" s="319"/>
      <c r="AL390" s="319"/>
      <c r="AM390" s="319"/>
      <c r="AN390" s="319"/>
      <c r="AO390" s="319"/>
      <c r="AP390" s="319"/>
      <c r="AQ390" s="319"/>
      <c r="AR390" s="319"/>
      <c r="AS390" s="319"/>
    </row>
    <row r="391" spans="1:45" s="367" customFormat="1">
      <c r="A391" s="319"/>
      <c r="B391" s="319"/>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8"/>
      <c r="AC391" s="320"/>
      <c r="AD391" s="319"/>
      <c r="AE391" s="319"/>
      <c r="AF391" s="319"/>
      <c r="AG391" s="319"/>
      <c r="AH391" s="319"/>
      <c r="AI391" s="319"/>
      <c r="AK391" s="319"/>
      <c r="AL391" s="319"/>
      <c r="AM391" s="319"/>
      <c r="AN391" s="319"/>
      <c r="AO391" s="319"/>
      <c r="AP391" s="319"/>
      <c r="AQ391" s="319"/>
      <c r="AR391" s="319"/>
      <c r="AS391" s="319"/>
    </row>
    <row r="392" spans="1:45" s="367" customFormat="1">
      <c r="A392" s="319"/>
      <c r="B392" s="319"/>
      <c r="C392" s="319"/>
      <c r="D392" s="319"/>
      <c r="E392" s="319"/>
      <c r="F392" s="319"/>
      <c r="G392" s="319"/>
      <c r="H392" s="319"/>
      <c r="I392" s="319"/>
      <c r="J392" s="319"/>
      <c r="K392" s="319"/>
      <c r="L392" s="319"/>
      <c r="M392" s="319"/>
      <c r="N392" s="319"/>
      <c r="O392" s="319"/>
      <c r="P392" s="319"/>
      <c r="Q392" s="319"/>
      <c r="R392" s="319"/>
      <c r="S392" s="319"/>
      <c r="T392" s="319"/>
      <c r="U392" s="319"/>
      <c r="V392" s="319"/>
      <c r="W392" s="319"/>
      <c r="X392" s="319"/>
      <c r="Y392" s="319"/>
      <c r="Z392" s="319"/>
      <c r="AA392" s="319"/>
      <c r="AB392" s="318"/>
      <c r="AC392" s="320"/>
      <c r="AD392" s="319"/>
      <c r="AE392" s="319"/>
      <c r="AF392" s="319"/>
      <c r="AG392" s="319"/>
      <c r="AH392" s="319"/>
      <c r="AI392" s="319"/>
      <c r="AK392" s="319"/>
      <c r="AL392" s="319"/>
      <c r="AM392" s="319"/>
      <c r="AN392" s="319"/>
      <c r="AO392" s="319"/>
      <c r="AP392" s="319"/>
      <c r="AQ392" s="319"/>
      <c r="AR392" s="319"/>
      <c r="AS392" s="319"/>
    </row>
    <row r="393" spans="1:45" s="367" customFormat="1">
      <c r="A393" s="319"/>
      <c r="B393" s="319"/>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8"/>
      <c r="AC393" s="320"/>
      <c r="AD393" s="319"/>
      <c r="AE393" s="319"/>
      <c r="AF393" s="319"/>
      <c r="AG393" s="319"/>
      <c r="AH393" s="319"/>
      <c r="AI393" s="319"/>
      <c r="AK393" s="319"/>
      <c r="AL393" s="319"/>
      <c r="AM393" s="319"/>
      <c r="AN393" s="319"/>
      <c r="AO393" s="319"/>
      <c r="AP393" s="319"/>
      <c r="AQ393" s="319"/>
      <c r="AR393" s="319"/>
      <c r="AS393" s="319"/>
    </row>
    <row r="394" spans="1:45" s="367" customFormat="1">
      <c r="A394" s="319"/>
      <c r="B394" s="319"/>
      <c r="C394" s="319"/>
      <c r="D394" s="319"/>
      <c r="E394" s="319"/>
      <c r="F394" s="319"/>
      <c r="G394" s="319"/>
      <c r="H394" s="319"/>
      <c r="I394" s="319"/>
      <c r="J394" s="319"/>
      <c r="K394" s="319"/>
      <c r="L394" s="319"/>
      <c r="M394" s="319"/>
      <c r="N394" s="319"/>
      <c r="O394" s="319"/>
      <c r="P394" s="319"/>
      <c r="Q394" s="319"/>
      <c r="R394" s="319"/>
      <c r="S394" s="319"/>
      <c r="T394" s="319"/>
      <c r="U394" s="319"/>
      <c r="V394" s="319"/>
      <c r="W394" s="319"/>
      <c r="X394" s="319"/>
      <c r="Y394" s="319"/>
      <c r="Z394" s="319"/>
      <c r="AA394" s="319"/>
      <c r="AB394" s="318"/>
      <c r="AC394" s="320"/>
      <c r="AD394" s="319"/>
      <c r="AE394" s="319"/>
      <c r="AF394" s="319"/>
      <c r="AG394" s="319"/>
      <c r="AH394" s="319"/>
      <c r="AI394" s="319"/>
      <c r="AK394" s="319"/>
      <c r="AL394" s="319"/>
      <c r="AM394" s="319"/>
      <c r="AN394" s="319"/>
      <c r="AO394" s="319"/>
      <c r="AP394" s="319"/>
      <c r="AQ394" s="319"/>
      <c r="AR394" s="319"/>
      <c r="AS394" s="319"/>
    </row>
    <row r="395" spans="1:45" s="367" customFormat="1">
      <c r="A395" s="319"/>
      <c r="B395" s="319"/>
      <c r="C395" s="319"/>
      <c r="D395" s="319"/>
      <c r="E395" s="319"/>
      <c r="F395" s="319"/>
      <c r="G395" s="319"/>
      <c r="H395" s="319"/>
      <c r="I395" s="319"/>
      <c r="J395" s="319"/>
      <c r="K395" s="319"/>
      <c r="L395" s="319"/>
      <c r="M395" s="319"/>
      <c r="N395" s="319"/>
      <c r="O395" s="319"/>
      <c r="P395" s="319"/>
      <c r="Q395" s="319"/>
      <c r="R395" s="319"/>
      <c r="S395" s="319"/>
      <c r="T395" s="319"/>
      <c r="U395" s="319"/>
      <c r="V395" s="319"/>
      <c r="W395" s="319"/>
      <c r="X395" s="319"/>
      <c r="Y395" s="319"/>
      <c r="Z395" s="319"/>
      <c r="AA395" s="319"/>
      <c r="AB395" s="318"/>
      <c r="AC395" s="320"/>
      <c r="AD395" s="319"/>
      <c r="AE395" s="319"/>
      <c r="AF395" s="319"/>
      <c r="AG395" s="319"/>
      <c r="AH395" s="319"/>
      <c r="AI395" s="319"/>
      <c r="AK395" s="319"/>
      <c r="AL395" s="319"/>
      <c r="AM395" s="319"/>
      <c r="AN395" s="319"/>
      <c r="AO395" s="319"/>
      <c r="AP395" s="319"/>
      <c r="AQ395" s="319"/>
      <c r="AR395" s="319"/>
      <c r="AS395" s="319"/>
    </row>
    <row r="396" spans="1:45" s="367" customFormat="1">
      <c r="A396" s="319"/>
      <c r="B396" s="319"/>
      <c r="C396" s="319"/>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8"/>
      <c r="AC396" s="320"/>
      <c r="AD396" s="319"/>
      <c r="AE396" s="319"/>
      <c r="AF396" s="319"/>
      <c r="AG396" s="319"/>
      <c r="AH396" s="319"/>
      <c r="AI396" s="319"/>
      <c r="AK396" s="319"/>
      <c r="AL396" s="319"/>
      <c r="AM396" s="319"/>
      <c r="AN396" s="319"/>
      <c r="AO396" s="319"/>
      <c r="AP396" s="319"/>
      <c r="AQ396" s="319"/>
      <c r="AR396" s="319"/>
      <c r="AS396" s="319"/>
    </row>
    <row r="397" spans="1:45" s="367" customFormat="1">
      <c r="A397" s="319"/>
      <c r="B397" s="319"/>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8"/>
      <c r="AC397" s="320"/>
      <c r="AD397" s="319"/>
      <c r="AE397" s="319"/>
      <c r="AF397" s="319"/>
      <c r="AG397" s="319"/>
      <c r="AH397" s="319"/>
      <c r="AI397" s="319"/>
      <c r="AK397" s="319"/>
      <c r="AL397" s="319"/>
      <c r="AM397" s="319"/>
      <c r="AN397" s="319"/>
      <c r="AO397" s="319"/>
      <c r="AP397" s="319"/>
      <c r="AQ397" s="319"/>
      <c r="AR397" s="319"/>
      <c r="AS397" s="319"/>
    </row>
    <row r="398" spans="1:45" s="367" customFormat="1">
      <c r="A398" s="319"/>
      <c r="B398" s="319"/>
      <c r="C398" s="319"/>
      <c r="D398" s="319"/>
      <c r="E398" s="319"/>
      <c r="F398" s="319"/>
      <c r="G398" s="319"/>
      <c r="H398" s="319"/>
      <c r="I398" s="319"/>
      <c r="J398" s="319"/>
      <c r="K398" s="319"/>
      <c r="L398" s="319"/>
      <c r="M398" s="319"/>
      <c r="N398" s="319"/>
      <c r="O398" s="319"/>
      <c r="P398" s="319"/>
      <c r="Q398" s="319"/>
      <c r="R398" s="319"/>
      <c r="S398" s="319"/>
      <c r="T398" s="319"/>
      <c r="U398" s="319"/>
      <c r="V398" s="319"/>
      <c r="W398" s="319"/>
      <c r="X398" s="319"/>
      <c r="Y398" s="319"/>
      <c r="Z398" s="319"/>
      <c r="AA398" s="319"/>
      <c r="AB398" s="318"/>
      <c r="AC398" s="320"/>
      <c r="AD398" s="319"/>
      <c r="AE398" s="319"/>
      <c r="AF398" s="319"/>
      <c r="AG398" s="319"/>
      <c r="AH398" s="319"/>
      <c r="AI398" s="319"/>
      <c r="AK398" s="319"/>
      <c r="AL398" s="319"/>
      <c r="AM398" s="319"/>
      <c r="AN398" s="319"/>
      <c r="AO398" s="319"/>
      <c r="AP398" s="319"/>
      <c r="AQ398" s="319"/>
      <c r="AR398" s="319"/>
      <c r="AS398" s="319"/>
    </row>
    <row r="399" spans="1:45" s="367" customFormat="1">
      <c r="A399" s="319"/>
      <c r="B399" s="319"/>
      <c r="C399" s="319"/>
      <c r="D399" s="319"/>
      <c r="E399" s="319"/>
      <c r="F399" s="319"/>
      <c r="G399" s="319"/>
      <c r="H399" s="319"/>
      <c r="I399" s="319"/>
      <c r="J399" s="319"/>
      <c r="K399" s="319"/>
      <c r="L399" s="319"/>
      <c r="M399" s="319"/>
      <c r="N399" s="319"/>
      <c r="O399" s="319"/>
      <c r="P399" s="319"/>
      <c r="Q399" s="319"/>
      <c r="R399" s="319"/>
      <c r="S399" s="319"/>
      <c r="T399" s="319"/>
      <c r="U399" s="319"/>
      <c r="V399" s="319"/>
      <c r="W399" s="319"/>
      <c r="X399" s="319"/>
      <c r="Y399" s="319"/>
      <c r="Z399" s="319"/>
      <c r="AA399" s="319"/>
      <c r="AB399" s="318"/>
      <c r="AC399" s="320"/>
      <c r="AD399" s="319"/>
      <c r="AE399" s="319"/>
      <c r="AF399" s="319"/>
      <c r="AG399" s="319"/>
      <c r="AH399" s="319"/>
      <c r="AI399" s="319"/>
      <c r="AK399" s="319"/>
      <c r="AL399" s="319"/>
      <c r="AM399" s="319"/>
      <c r="AN399" s="319"/>
      <c r="AO399" s="319"/>
      <c r="AP399" s="319"/>
      <c r="AQ399" s="319"/>
      <c r="AR399" s="319"/>
      <c r="AS399" s="319"/>
    </row>
    <row r="400" spans="1:45" s="367" customFormat="1">
      <c r="A400" s="319"/>
      <c r="B400" s="319"/>
      <c r="C400" s="319"/>
      <c r="D400" s="319"/>
      <c r="E400" s="319"/>
      <c r="F400" s="319"/>
      <c r="G400" s="319"/>
      <c r="H400" s="319"/>
      <c r="I400" s="319"/>
      <c r="J400" s="319"/>
      <c r="K400" s="319"/>
      <c r="L400" s="319"/>
      <c r="M400" s="319"/>
      <c r="N400" s="319"/>
      <c r="O400" s="319"/>
      <c r="P400" s="319"/>
      <c r="Q400" s="319"/>
      <c r="R400" s="319"/>
      <c r="S400" s="319"/>
      <c r="T400" s="319"/>
      <c r="U400" s="319"/>
      <c r="V400" s="319"/>
      <c r="W400" s="319"/>
      <c r="X400" s="319"/>
      <c r="Y400" s="319"/>
      <c r="Z400" s="319"/>
      <c r="AA400" s="319"/>
      <c r="AB400" s="318"/>
      <c r="AC400" s="320"/>
      <c r="AD400" s="319"/>
      <c r="AE400" s="319"/>
      <c r="AF400" s="319"/>
      <c r="AG400" s="319"/>
      <c r="AH400" s="319"/>
      <c r="AI400" s="319"/>
      <c r="AK400" s="319"/>
      <c r="AL400" s="319"/>
      <c r="AM400" s="319"/>
      <c r="AN400" s="319"/>
      <c r="AO400" s="319"/>
      <c r="AP400" s="319"/>
      <c r="AQ400" s="319"/>
      <c r="AR400" s="319"/>
      <c r="AS400" s="319"/>
    </row>
    <row r="401" spans="1:45" s="367" customFormat="1">
      <c r="A401" s="319"/>
      <c r="B401" s="319"/>
      <c r="C401" s="319"/>
      <c r="D401" s="319"/>
      <c r="E401" s="319"/>
      <c r="F401" s="319"/>
      <c r="G401" s="319"/>
      <c r="H401" s="319"/>
      <c r="I401" s="319"/>
      <c r="J401" s="319"/>
      <c r="K401" s="319"/>
      <c r="L401" s="319"/>
      <c r="M401" s="319"/>
      <c r="N401" s="319"/>
      <c r="O401" s="319"/>
      <c r="P401" s="319"/>
      <c r="Q401" s="319"/>
      <c r="R401" s="319"/>
      <c r="S401" s="319"/>
      <c r="T401" s="319"/>
      <c r="U401" s="319"/>
      <c r="V401" s="319"/>
      <c r="W401" s="319"/>
      <c r="X401" s="319"/>
      <c r="Y401" s="319"/>
      <c r="Z401" s="319"/>
      <c r="AA401" s="319"/>
      <c r="AB401" s="318"/>
      <c r="AC401" s="320"/>
      <c r="AD401" s="319"/>
      <c r="AE401" s="319"/>
      <c r="AF401" s="319"/>
      <c r="AG401" s="319"/>
      <c r="AH401" s="319"/>
      <c r="AI401" s="319"/>
      <c r="AK401" s="319"/>
      <c r="AL401" s="319"/>
      <c r="AM401" s="319"/>
      <c r="AN401" s="319"/>
      <c r="AO401" s="319"/>
      <c r="AP401" s="319"/>
      <c r="AQ401" s="319"/>
      <c r="AR401" s="319"/>
      <c r="AS401" s="319"/>
    </row>
    <row r="402" spans="1:45" s="367" customFormat="1">
      <c r="A402" s="319"/>
      <c r="B402" s="319"/>
      <c r="C402" s="319"/>
      <c r="D402" s="319"/>
      <c r="E402" s="319"/>
      <c r="F402" s="319"/>
      <c r="G402" s="319"/>
      <c r="H402" s="319"/>
      <c r="I402" s="319"/>
      <c r="J402" s="319"/>
      <c r="K402" s="319"/>
      <c r="L402" s="319"/>
      <c r="M402" s="319"/>
      <c r="N402" s="319"/>
      <c r="O402" s="319"/>
      <c r="P402" s="319"/>
      <c r="Q402" s="319"/>
      <c r="R402" s="319"/>
      <c r="S402" s="319"/>
      <c r="T402" s="319"/>
      <c r="U402" s="319"/>
      <c r="V402" s="319"/>
      <c r="W402" s="319"/>
      <c r="X402" s="319"/>
      <c r="Y402" s="319"/>
      <c r="Z402" s="319"/>
      <c r="AA402" s="319"/>
      <c r="AB402" s="318"/>
      <c r="AC402" s="320"/>
      <c r="AD402" s="319"/>
      <c r="AE402" s="319"/>
      <c r="AF402" s="319"/>
      <c r="AG402" s="319"/>
      <c r="AH402" s="319"/>
      <c r="AI402" s="319"/>
      <c r="AK402" s="319"/>
      <c r="AL402" s="319"/>
      <c r="AM402" s="319"/>
      <c r="AN402" s="319"/>
      <c r="AO402" s="319"/>
      <c r="AP402" s="319"/>
      <c r="AQ402" s="319"/>
      <c r="AR402" s="319"/>
      <c r="AS402" s="319"/>
    </row>
    <row r="403" spans="1:45" s="367" customFormat="1">
      <c r="A403" s="319"/>
      <c r="B403" s="319"/>
      <c r="C403" s="319"/>
      <c r="D403" s="319"/>
      <c r="E403" s="319"/>
      <c r="F403" s="319"/>
      <c r="G403" s="319"/>
      <c r="H403" s="319"/>
      <c r="I403" s="319"/>
      <c r="J403" s="319"/>
      <c r="K403" s="319"/>
      <c r="L403" s="319"/>
      <c r="M403" s="319"/>
      <c r="N403" s="319"/>
      <c r="O403" s="319"/>
      <c r="P403" s="319"/>
      <c r="Q403" s="319"/>
      <c r="R403" s="319"/>
      <c r="S403" s="319"/>
      <c r="T403" s="319"/>
      <c r="U403" s="319"/>
      <c r="V403" s="319"/>
      <c r="W403" s="319"/>
      <c r="X403" s="319"/>
      <c r="Y403" s="319"/>
      <c r="Z403" s="319"/>
      <c r="AA403" s="319"/>
      <c r="AB403" s="318"/>
      <c r="AC403" s="320"/>
      <c r="AD403" s="319"/>
      <c r="AE403" s="319"/>
      <c r="AF403" s="319"/>
      <c r="AG403" s="319"/>
      <c r="AH403" s="319"/>
      <c r="AI403" s="319"/>
      <c r="AK403" s="319"/>
      <c r="AL403" s="319"/>
      <c r="AM403" s="319"/>
      <c r="AN403" s="319"/>
      <c r="AO403" s="319"/>
      <c r="AP403" s="319"/>
      <c r="AQ403" s="319"/>
      <c r="AR403" s="319"/>
      <c r="AS403" s="319"/>
    </row>
    <row r="404" spans="1:45" s="367" customFormat="1">
      <c r="A404" s="319"/>
      <c r="B404" s="319"/>
      <c r="C404" s="319"/>
      <c r="D404" s="319"/>
      <c r="E404" s="319"/>
      <c r="F404" s="319"/>
      <c r="G404" s="319"/>
      <c r="H404" s="319"/>
      <c r="I404" s="319"/>
      <c r="J404" s="319"/>
      <c r="K404" s="319"/>
      <c r="L404" s="319"/>
      <c r="M404" s="319"/>
      <c r="N404" s="319"/>
      <c r="O404" s="319"/>
      <c r="P404" s="319"/>
      <c r="Q404" s="319"/>
      <c r="R404" s="319"/>
      <c r="S404" s="319"/>
      <c r="T404" s="319"/>
      <c r="U404" s="319"/>
      <c r="V404" s="319"/>
      <c r="W404" s="319"/>
      <c r="X404" s="319"/>
      <c r="Y404" s="319"/>
      <c r="Z404" s="319"/>
      <c r="AA404" s="319"/>
      <c r="AB404" s="318"/>
      <c r="AC404" s="320"/>
      <c r="AD404" s="319"/>
      <c r="AE404" s="319"/>
      <c r="AF404" s="319"/>
      <c r="AG404" s="319"/>
      <c r="AH404" s="319"/>
      <c r="AI404" s="319"/>
      <c r="AK404" s="319"/>
      <c r="AL404" s="319"/>
      <c r="AM404" s="319"/>
      <c r="AN404" s="319"/>
      <c r="AO404" s="319"/>
      <c r="AP404" s="319"/>
      <c r="AQ404" s="319"/>
      <c r="AR404" s="319"/>
      <c r="AS404" s="319"/>
    </row>
    <row r="405" spans="1:45" s="367" customFormat="1">
      <c r="A405" s="319"/>
      <c r="B405" s="319"/>
      <c r="C405" s="319"/>
      <c r="D405" s="319"/>
      <c r="E405" s="319"/>
      <c r="F405" s="319"/>
      <c r="G405" s="319"/>
      <c r="H405" s="319"/>
      <c r="I405" s="319"/>
      <c r="J405" s="319"/>
      <c r="K405" s="319"/>
      <c r="L405" s="319"/>
      <c r="M405" s="319"/>
      <c r="N405" s="319"/>
      <c r="O405" s="319"/>
      <c r="P405" s="319"/>
      <c r="Q405" s="319"/>
      <c r="R405" s="319"/>
      <c r="S405" s="319"/>
      <c r="T405" s="319"/>
      <c r="U405" s="319"/>
      <c r="V405" s="319"/>
      <c r="W405" s="319"/>
      <c r="X405" s="319"/>
      <c r="Y405" s="319"/>
      <c r="Z405" s="319"/>
      <c r="AA405" s="319"/>
      <c r="AB405" s="318"/>
      <c r="AC405" s="320"/>
      <c r="AD405" s="319"/>
      <c r="AE405" s="319"/>
      <c r="AF405" s="319"/>
      <c r="AG405" s="319"/>
      <c r="AH405" s="319"/>
      <c r="AI405" s="319"/>
      <c r="AK405" s="319"/>
      <c r="AL405" s="319"/>
      <c r="AM405" s="319"/>
      <c r="AN405" s="319"/>
      <c r="AO405" s="319"/>
      <c r="AP405" s="319"/>
      <c r="AQ405" s="319"/>
      <c r="AR405" s="319"/>
      <c r="AS405" s="319"/>
    </row>
    <row r="406" spans="1:45" s="367" customFormat="1">
      <c r="A406" s="319"/>
      <c r="B406" s="319"/>
      <c r="C406" s="319"/>
      <c r="D406" s="319"/>
      <c r="E406" s="319"/>
      <c r="F406" s="319"/>
      <c r="G406" s="319"/>
      <c r="H406" s="319"/>
      <c r="I406" s="319"/>
      <c r="J406" s="319"/>
      <c r="K406" s="319"/>
      <c r="L406" s="319"/>
      <c r="M406" s="319"/>
      <c r="N406" s="319"/>
      <c r="O406" s="319"/>
      <c r="P406" s="319"/>
      <c r="Q406" s="319"/>
      <c r="R406" s="319"/>
      <c r="S406" s="319"/>
      <c r="T406" s="319"/>
      <c r="U406" s="319"/>
      <c r="V406" s="319"/>
      <c r="W406" s="319"/>
      <c r="X406" s="319"/>
      <c r="Y406" s="319"/>
      <c r="Z406" s="319"/>
      <c r="AA406" s="319"/>
      <c r="AB406" s="318"/>
      <c r="AC406" s="320"/>
      <c r="AD406" s="319"/>
      <c r="AE406" s="319"/>
      <c r="AF406" s="319"/>
      <c r="AG406" s="319"/>
      <c r="AH406" s="319"/>
      <c r="AI406" s="319"/>
      <c r="AK406" s="319"/>
      <c r="AL406" s="319"/>
      <c r="AM406" s="319"/>
      <c r="AN406" s="319"/>
      <c r="AO406" s="319"/>
      <c r="AP406" s="319"/>
      <c r="AQ406" s="319"/>
      <c r="AR406" s="319"/>
      <c r="AS406" s="319"/>
    </row>
    <row r="407" spans="1:45" s="367" customFormat="1">
      <c r="A407" s="319"/>
      <c r="B407" s="319"/>
      <c r="C407" s="319"/>
      <c r="D407" s="319"/>
      <c r="E407" s="319"/>
      <c r="F407" s="319"/>
      <c r="G407" s="319"/>
      <c r="H407" s="319"/>
      <c r="I407" s="319"/>
      <c r="J407" s="319"/>
      <c r="K407" s="319"/>
      <c r="L407" s="319"/>
      <c r="M407" s="319"/>
      <c r="N407" s="319"/>
      <c r="O407" s="319"/>
      <c r="P407" s="319"/>
      <c r="Q407" s="319"/>
      <c r="R407" s="319"/>
      <c r="S407" s="319"/>
      <c r="T407" s="319"/>
      <c r="U407" s="319"/>
      <c r="V407" s="319"/>
      <c r="W407" s="319"/>
      <c r="X407" s="319"/>
      <c r="Y407" s="319"/>
      <c r="Z407" s="319"/>
      <c r="AA407" s="319"/>
      <c r="AB407" s="318"/>
      <c r="AC407" s="320"/>
      <c r="AD407" s="319"/>
      <c r="AE407" s="319"/>
      <c r="AF407" s="319"/>
      <c r="AG407" s="319"/>
      <c r="AH407" s="319"/>
      <c r="AI407" s="319"/>
      <c r="AK407" s="319"/>
      <c r="AL407" s="319"/>
      <c r="AM407" s="319"/>
      <c r="AN407" s="319"/>
      <c r="AO407" s="319"/>
      <c r="AP407" s="319"/>
      <c r="AQ407" s="319"/>
      <c r="AR407" s="319"/>
      <c r="AS407" s="319"/>
    </row>
    <row r="408" spans="1:45" s="367" customFormat="1">
      <c r="A408" s="319"/>
      <c r="B408" s="319"/>
      <c r="C408" s="319"/>
      <c r="D408" s="319"/>
      <c r="E408" s="319"/>
      <c r="F408" s="319"/>
      <c r="G408" s="319"/>
      <c r="H408" s="319"/>
      <c r="I408" s="319"/>
      <c r="J408" s="319"/>
      <c r="K408" s="319"/>
      <c r="L408" s="319"/>
      <c r="M408" s="319"/>
      <c r="N408" s="319"/>
      <c r="O408" s="319"/>
      <c r="P408" s="319"/>
      <c r="Q408" s="319"/>
      <c r="R408" s="319"/>
      <c r="S408" s="319"/>
      <c r="T408" s="319"/>
      <c r="U408" s="319"/>
      <c r="V408" s="319"/>
      <c r="W408" s="319"/>
      <c r="X408" s="319"/>
      <c r="Y408" s="319"/>
      <c r="Z408" s="319"/>
      <c r="AA408" s="319"/>
      <c r="AB408" s="318"/>
      <c r="AC408" s="320"/>
      <c r="AD408" s="319"/>
      <c r="AE408" s="319"/>
      <c r="AF408" s="319"/>
      <c r="AG408" s="319"/>
      <c r="AH408" s="319"/>
      <c r="AI408" s="319"/>
      <c r="AK408" s="319"/>
      <c r="AL408" s="319"/>
      <c r="AM408" s="319"/>
      <c r="AN408" s="319"/>
      <c r="AO408" s="319"/>
      <c r="AP408" s="319"/>
      <c r="AQ408" s="319"/>
      <c r="AR408" s="319"/>
      <c r="AS408" s="319"/>
    </row>
    <row r="409" spans="1:45" s="367" customFormat="1">
      <c r="A409" s="319"/>
      <c r="B409" s="319"/>
      <c r="C409" s="319"/>
      <c r="D409" s="319"/>
      <c r="E409" s="319"/>
      <c r="F409" s="319"/>
      <c r="G409" s="319"/>
      <c r="H409" s="319"/>
      <c r="I409" s="319"/>
      <c r="J409" s="319"/>
      <c r="K409" s="319"/>
      <c r="L409" s="319"/>
      <c r="M409" s="319"/>
      <c r="N409" s="319"/>
      <c r="O409" s="319"/>
      <c r="P409" s="319"/>
      <c r="Q409" s="319"/>
      <c r="R409" s="319"/>
      <c r="S409" s="319"/>
      <c r="T409" s="319"/>
      <c r="U409" s="319"/>
      <c r="V409" s="319"/>
      <c r="W409" s="319"/>
      <c r="X409" s="319"/>
      <c r="Y409" s="319"/>
      <c r="Z409" s="319"/>
      <c r="AA409" s="319"/>
      <c r="AB409" s="318"/>
      <c r="AC409" s="320"/>
      <c r="AD409" s="319"/>
      <c r="AE409" s="319"/>
      <c r="AF409" s="319"/>
      <c r="AG409" s="319"/>
      <c r="AH409" s="319"/>
      <c r="AI409" s="319"/>
      <c r="AK409" s="319"/>
      <c r="AL409" s="319"/>
      <c r="AM409" s="319"/>
      <c r="AN409" s="319"/>
      <c r="AO409" s="319"/>
      <c r="AP409" s="319"/>
      <c r="AQ409" s="319"/>
      <c r="AR409" s="319"/>
      <c r="AS409" s="319"/>
    </row>
    <row r="410" spans="1:45" s="367" customFormat="1">
      <c r="A410" s="319"/>
      <c r="B410" s="319"/>
      <c r="C410" s="319"/>
      <c r="D410" s="319"/>
      <c r="E410" s="319"/>
      <c r="F410" s="319"/>
      <c r="G410" s="319"/>
      <c r="H410" s="319"/>
      <c r="I410" s="319"/>
      <c r="J410" s="319"/>
      <c r="K410" s="319"/>
      <c r="L410" s="319"/>
      <c r="M410" s="319"/>
      <c r="N410" s="319"/>
      <c r="O410" s="319"/>
      <c r="P410" s="319"/>
      <c r="Q410" s="319"/>
      <c r="R410" s="319"/>
      <c r="S410" s="319"/>
      <c r="T410" s="319"/>
      <c r="U410" s="319"/>
      <c r="V410" s="319"/>
      <c r="W410" s="319"/>
      <c r="X410" s="319"/>
      <c r="Y410" s="319"/>
      <c r="Z410" s="319"/>
      <c r="AA410" s="319"/>
      <c r="AB410" s="318"/>
      <c r="AC410" s="320"/>
      <c r="AD410" s="319"/>
      <c r="AE410" s="319"/>
      <c r="AF410" s="319"/>
      <c r="AG410" s="319"/>
      <c r="AH410" s="319"/>
      <c r="AI410" s="319"/>
      <c r="AK410" s="319"/>
      <c r="AL410" s="319"/>
      <c r="AM410" s="319"/>
      <c r="AN410" s="319"/>
      <c r="AO410" s="319"/>
      <c r="AP410" s="319"/>
      <c r="AQ410" s="319"/>
      <c r="AR410" s="319"/>
      <c r="AS410" s="319"/>
    </row>
    <row r="411" spans="1:45" s="367" customFormat="1">
      <c r="A411" s="319"/>
      <c r="B411" s="319"/>
      <c r="C411" s="319"/>
      <c r="D411" s="319"/>
      <c r="E411" s="319"/>
      <c r="F411" s="319"/>
      <c r="G411" s="319"/>
      <c r="H411" s="319"/>
      <c r="I411" s="319"/>
      <c r="J411" s="319"/>
      <c r="K411" s="319"/>
      <c r="L411" s="319"/>
      <c r="M411" s="319"/>
      <c r="N411" s="319"/>
      <c r="O411" s="319"/>
      <c r="P411" s="319"/>
      <c r="Q411" s="319"/>
      <c r="R411" s="319"/>
      <c r="S411" s="319"/>
      <c r="T411" s="319"/>
      <c r="U411" s="319"/>
      <c r="V411" s="319"/>
      <c r="W411" s="319"/>
      <c r="X411" s="319"/>
      <c r="Y411" s="319"/>
      <c r="Z411" s="319"/>
      <c r="AA411" s="319"/>
      <c r="AB411" s="318"/>
      <c r="AC411" s="320"/>
      <c r="AD411" s="319"/>
      <c r="AE411" s="319"/>
      <c r="AF411" s="319"/>
      <c r="AG411" s="319"/>
      <c r="AH411" s="319"/>
      <c r="AI411" s="319"/>
      <c r="AK411" s="319"/>
      <c r="AL411" s="319"/>
      <c r="AM411" s="319"/>
      <c r="AN411" s="319"/>
      <c r="AO411" s="319"/>
      <c r="AP411" s="319"/>
      <c r="AQ411" s="319"/>
      <c r="AR411" s="319"/>
      <c r="AS411" s="319"/>
    </row>
    <row r="412" spans="1:45" s="367" customFormat="1">
      <c r="A412" s="319"/>
      <c r="B412" s="319"/>
      <c r="C412" s="319"/>
      <c r="D412" s="319"/>
      <c r="E412" s="319"/>
      <c r="F412" s="319"/>
      <c r="G412" s="319"/>
      <c r="H412" s="319"/>
      <c r="I412" s="319"/>
      <c r="J412" s="319"/>
      <c r="K412" s="319"/>
      <c r="L412" s="319"/>
      <c r="M412" s="319"/>
      <c r="N412" s="319"/>
      <c r="O412" s="319"/>
      <c r="P412" s="319"/>
      <c r="Q412" s="319"/>
      <c r="R412" s="319"/>
      <c r="S412" s="319"/>
      <c r="T412" s="319"/>
      <c r="U412" s="319"/>
      <c r="V412" s="319"/>
      <c r="W412" s="319"/>
      <c r="X412" s="319"/>
      <c r="Y412" s="319"/>
      <c r="Z412" s="319"/>
      <c r="AA412" s="319"/>
      <c r="AB412" s="318"/>
      <c r="AC412" s="320"/>
      <c r="AD412" s="319"/>
      <c r="AE412" s="319"/>
      <c r="AF412" s="319"/>
      <c r="AG412" s="319"/>
      <c r="AH412" s="319"/>
      <c r="AI412" s="319"/>
      <c r="AK412" s="319"/>
      <c r="AL412" s="319"/>
      <c r="AM412" s="319"/>
      <c r="AN412" s="319"/>
      <c r="AO412" s="319"/>
      <c r="AP412" s="319"/>
      <c r="AQ412" s="319"/>
      <c r="AR412" s="319"/>
      <c r="AS412" s="319"/>
    </row>
    <row r="413" spans="1:45" s="367" customFormat="1">
      <c r="A413" s="319"/>
      <c r="B413" s="319"/>
      <c r="C413" s="319"/>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8"/>
      <c r="AC413" s="320"/>
      <c r="AD413" s="319"/>
      <c r="AE413" s="319"/>
      <c r="AF413" s="319"/>
      <c r="AG413" s="319"/>
      <c r="AH413" s="319"/>
      <c r="AI413" s="319"/>
      <c r="AK413" s="319"/>
      <c r="AL413" s="319"/>
      <c r="AM413" s="319"/>
      <c r="AN413" s="319"/>
      <c r="AO413" s="319"/>
      <c r="AP413" s="319"/>
      <c r="AQ413" s="319"/>
      <c r="AR413" s="319"/>
      <c r="AS413" s="319"/>
    </row>
    <row r="414" spans="1:45" s="367" customFormat="1">
      <c r="A414" s="319"/>
      <c r="B414" s="319"/>
      <c r="C414" s="319"/>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19"/>
      <c r="AB414" s="318"/>
      <c r="AC414" s="320"/>
      <c r="AD414" s="319"/>
      <c r="AE414" s="319"/>
      <c r="AF414" s="319"/>
      <c r="AG414" s="319"/>
      <c r="AH414" s="319"/>
      <c r="AI414" s="319"/>
      <c r="AK414" s="319"/>
      <c r="AL414" s="319"/>
      <c r="AM414" s="319"/>
      <c r="AN414" s="319"/>
      <c r="AO414" s="319"/>
      <c r="AP414" s="319"/>
      <c r="AQ414" s="319"/>
      <c r="AR414" s="319"/>
      <c r="AS414" s="319"/>
    </row>
    <row r="415" spans="1:45" s="367" customFormat="1">
      <c r="A415" s="319"/>
      <c r="B415" s="319"/>
      <c r="C415" s="319"/>
      <c r="D415" s="319"/>
      <c r="E415" s="319"/>
      <c r="F415" s="319"/>
      <c r="G415" s="319"/>
      <c r="H415" s="319"/>
      <c r="I415" s="319"/>
      <c r="J415" s="319"/>
      <c r="K415" s="319"/>
      <c r="L415" s="319"/>
      <c r="M415" s="319"/>
      <c r="N415" s="319"/>
      <c r="O415" s="319"/>
      <c r="P415" s="319"/>
      <c r="Q415" s="319"/>
      <c r="R415" s="319"/>
      <c r="S415" s="319"/>
      <c r="T415" s="319"/>
      <c r="U415" s="319"/>
      <c r="V415" s="319"/>
      <c r="W415" s="319"/>
      <c r="X415" s="319"/>
      <c r="Y415" s="319"/>
      <c r="Z415" s="319"/>
      <c r="AA415" s="319"/>
      <c r="AB415" s="318"/>
      <c r="AC415" s="320"/>
      <c r="AD415" s="319"/>
      <c r="AE415" s="319"/>
      <c r="AF415" s="319"/>
      <c r="AG415" s="319"/>
      <c r="AH415" s="319"/>
      <c r="AI415" s="319"/>
      <c r="AK415" s="319"/>
      <c r="AL415" s="319"/>
      <c r="AM415" s="319"/>
      <c r="AN415" s="319"/>
      <c r="AO415" s="319"/>
      <c r="AP415" s="319"/>
      <c r="AQ415" s="319"/>
      <c r="AR415" s="319"/>
      <c r="AS415" s="319"/>
    </row>
    <row r="416" spans="1:45" s="367" customFormat="1">
      <c r="A416" s="319"/>
      <c r="B416" s="319"/>
      <c r="C416" s="319"/>
      <c r="D416" s="319"/>
      <c r="E416" s="319"/>
      <c r="F416" s="319"/>
      <c r="G416" s="319"/>
      <c r="H416" s="319"/>
      <c r="I416" s="319"/>
      <c r="J416" s="319"/>
      <c r="K416" s="319"/>
      <c r="L416" s="319"/>
      <c r="M416" s="319"/>
      <c r="N416" s="319"/>
      <c r="O416" s="319"/>
      <c r="P416" s="319"/>
      <c r="Q416" s="319"/>
      <c r="R416" s="319"/>
      <c r="S416" s="319"/>
      <c r="T416" s="319"/>
      <c r="U416" s="319"/>
      <c r="V416" s="319"/>
      <c r="W416" s="319"/>
      <c r="X416" s="319"/>
      <c r="Y416" s="319"/>
      <c r="Z416" s="319"/>
      <c r="AA416" s="319"/>
      <c r="AB416" s="318"/>
      <c r="AC416" s="320"/>
      <c r="AD416" s="319"/>
      <c r="AE416" s="319"/>
      <c r="AF416" s="319"/>
      <c r="AG416" s="319"/>
      <c r="AH416" s="319"/>
      <c r="AI416" s="319"/>
      <c r="AK416" s="319"/>
      <c r="AL416" s="319"/>
      <c r="AM416" s="319"/>
      <c r="AN416" s="319"/>
      <c r="AO416" s="319"/>
      <c r="AP416" s="319"/>
      <c r="AQ416" s="319"/>
      <c r="AR416" s="319"/>
      <c r="AS416" s="319"/>
    </row>
    <row r="417" spans="1:45" s="367" customFormat="1">
      <c r="A417" s="319"/>
      <c r="B417" s="319"/>
      <c r="C417" s="319"/>
      <c r="D417" s="319"/>
      <c r="E417" s="319"/>
      <c r="F417" s="319"/>
      <c r="G417" s="319"/>
      <c r="H417" s="319"/>
      <c r="I417" s="319"/>
      <c r="J417" s="319"/>
      <c r="K417" s="319"/>
      <c r="L417" s="319"/>
      <c r="M417" s="319"/>
      <c r="N417" s="319"/>
      <c r="O417" s="319"/>
      <c r="P417" s="319"/>
      <c r="Q417" s="319"/>
      <c r="R417" s="319"/>
      <c r="S417" s="319"/>
      <c r="T417" s="319"/>
      <c r="U417" s="319"/>
      <c r="V417" s="319"/>
      <c r="W417" s="319"/>
      <c r="X417" s="319"/>
      <c r="Y417" s="319"/>
      <c r="Z417" s="319"/>
      <c r="AA417" s="319"/>
      <c r="AB417" s="318"/>
      <c r="AC417" s="320"/>
      <c r="AD417" s="319"/>
      <c r="AE417" s="319"/>
      <c r="AF417" s="319"/>
      <c r="AG417" s="319"/>
      <c r="AH417" s="319"/>
      <c r="AI417" s="319"/>
      <c r="AK417" s="319"/>
      <c r="AL417" s="319"/>
      <c r="AM417" s="319"/>
      <c r="AN417" s="319"/>
      <c r="AO417" s="319"/>
      <c r="AP417" s="319"/>
      <c r="AQ417" s="319"/>
      <c r="AR417" s="319"/>
      <c r="AS417" s="319"/>
    </row>
    <row r="418" spans="1:45" s="367" customFormat="1">
      <c r="A418" s="319"/>
      <c r="B418" s="319"/>
      <c r="C418" s="319"/>
      <c r="D418" s="319"/>
      <c r="E418" s="319"/>
      <c r="F418" s="319"/>
      <c r="G418" s="319"/>
      <c r="H418" s="319"/>
      <c r="I418" s="319"/>
      <c r="J418" s="319"/>
      <c r="K418" s="319"/>
      <c r="L418" s="319"/>
      <c r="M418" s="319"/>
      <c r="N418" s="319"/>
      <c r="O418" s="319"/>
      <c r="P418" s="319"/>
      <c r="Q418" s="319"/>
      <c r="R418" s="319"/>
      <c r="S418" s="319"/>
      <c r="T418" s="319"/>
      <c r="U418" s="319"/>
      <c r="V418" s="319"/>
      <c r="W418" s="319"/>
      <c r="X418" s="319"/>
      <c r="Y418" s="319"/>
      <c r="Z418" s="319"/>
      <c r="AA418" s="319"/>
      <c r="AB418" s="318"/>
      <c r="AC418" s="320"/>
      <c r="AD418" s="319"/>
      <c r="AE418" s="319"/>
      <c r="AF418" s="319"/>
      <c r="AG418" s="319"/>
      <c r="AH418" s="319"/>
      <c r="AI418" s="319"/>
      <c r="AK418" s="319"/>
      <c r="AL418" s="319"/>
      <c r="AM418" s="319"/>
      <c r="AN418" s="319"/>
      <c r="AO418" s="319"/>
      <c r="AP418" s="319"/>
      <c r="AQ418" s="319"/>
      <c r="AR418" s="319"/>
      <c r="AS418" s="319"/>
    </row>
    <row r="419" spans="1:45" s="367" customFormat="1">
      <c r="A419" s="319"/>
      <c r="B419" s="319"/>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8"/>
      <c r="AC419" s="320"/>
      <c r="AD419" s="319"/>
      <c r="AE419" s="319"/>
      <c r="AF419" s="319"/>
      <c r="AG419" s="319"/>
      <c r="AH419" s="319"/>
      <c r="AI419" s="319"/>
      <c r="AK419" s="319"/>
      <c r="AL419" s="319"/>
      <c r="AM419" s="319"/>
      <c r="AN419" s="319"/>
      <c r="AO419" s="319"/>
      <c r="AP419" s="319"/>
      <c r="AQ419" s="319"/>
      <c r="AR419" s="319"/>
      <c r="AS419" s="319"/>
    </row>
    <row r="420" spans="1:45" s="367" customFormat="1">
      <c r="A420" s="319"/>
      <c r="B420" s="319"/>
      <c r="C420" s="319"/>
      <c r="D420" s="319"/>
      <c r="E420" s="319"/>
      <c r="F420" s="319"/>
      <c r="G420" s="319"/>
      <c r="H420" s="319"/>
      <c r="I420" s="319"/>
      <c r="J420" s="319"/>
      <c r="K420" s="319"/>
      <c r="L420" s="319"/>
      <c r="M420" s="319"/>
      <c r="N420" s="319"/>
      <c r="O420" s="319"/>
      <c r="P420" s="319"/>
      <c r="Q420" s="319"/>
      <c r="R420" s="319"/>
      <c r="S420" s="319"/>
      <c r="T420" s="319"/>
      <c r="U420" s="319"/>
      <c r="V420" s="319"/>
      <c r="W420" s="319"/>
      <c r="X420" s="319"/>
      <c r="Y420" s="319"/>
      <c r="Z420" s="319"/>
      <c r="AA420" s="319"/>
      <c r="AB420" s="318"/>
      <c r="AC420" s="320"/>
      <c r="AD420" s="319"/>
      <c r="AE420" s="319"/>
      <c r="AF420" s="319"/>
      <c r="AG420" s="319"/>
      <c r="AH420" s="319"/>
      <c r="AI420" s="319"/>
      <c r="AK420" s="319"/>
      <c r="AL420" s="319"/>
      <c r="AM420" s="319"/>
      <c r="AN420" s="319"/>
      <c r="AO420" s="319"/>
      <c r="AP420" s="319"/>
      <c r="AQ420" s="319"/>
      <c r="AR420" s="319"/>
      <c r="AS420" s="319"/>
    </row>
    <row r="421" spans="1:45" s="367" customFormat="1">
      <c r="A421" s="319"/>
      <c r="B421" s="319"/>
      <c r="C421" s="319"/>
      <c r="D421" s="319"/>
      <c r="E421" s="319"/>
      <c r="F421" s="319"/>
      <c r="G421" s="319"/>
      <c r="H421" s="319"/>
      <c r="I421" s="319"/>
      <c r="J421" s="319"/>
      <c r="K421" s="319"/>
      <c r="L421" s="319"/>
      <c r="M421" s="319"/>
      <c r="N421" s="319"/>
      <c r="O421" s="319"/>
      <c r="P421" s="319"/>
      <c r="Q421" s="319"/>
      <c r="R421" s="319"/>
      <c r="S421" s="319"/>
      <c r="T421" s="319"/>
      <c r="U421" s="319"/>
      <c r="V421" s="319"/>
      <c r="W421" s="319"/>
      <c r="X421" s="319"/>
      <c r="Y421" s="319"/>
      <c r="Z421" s="319"/>
      <c r="AA421" s="319"/>
      <c r="AB421" s="318"/>
      <c r="AC421" s="320"/>
      <c r="AD421" s="319"/>
      <c r="AE421" s="319"/>
      <c r="AF421" s="319"/>
      <c r="AG421" s="319"/>
      <c r="AH421" s="319"/>
      <c r="AI421" s="319"/>
      <c r="AK421" s="319"/>
      <c r="AL421" s="319"/>
      <c r="AM421" s="319"/>
      <c r="AN421" s="319"/>
      <c r="AO421" s="319"/>
      <c r="AP421" s="319"/>
      <c r="AQ421" s="319"/>
      <c r="AR421" s="319"/>
      <c r="AS421" s="319"/>
    </row>
    <row r="422" spans="1:45" s="367" customFormat="1">
      <c r="A422" s="319"/>
      <c r="B422" s="319"/>
      <c r="C422" s="319"/>
      <c r="D422" s="319"/>
      <c r="E422" s="319"/>
      <c r="F422" s="319"/>
      <c r="G422" s="319"/>
      <c r="H422" s="319"/>
      <c r="I422" s="319"/>
      <c r="J422" s="319"/>
      <c r="K422" s="319"/>
      <c r="L422" s="319"/>
      <c r="M422" s="319"/>
      <c r="N422" s="319"/>
      <c r="O422" s="319"/>
      <c r="P422" s="319"/>
      <c r="Q422" s="319"/>
      <c r="R422" s="319"/>
      <c r="S422" s="319"/>
      <c r="T422" s="319"/>
      <c r="U422" s="319"/>
      <c r="V422" s="319"/>
      <c r="W422" s="319"/>
      <c r="X422" s="319"/>
      <c r="Y422" s="319"/>
      <c r="Z422" s="319"/>
      <c r="AA422" s="319"/>
      <c r="AB422" s="318"/>
      <c r="AC422" s="320"/>
      <c r="AD422" s="319"/>
      <c r="AE422" s="319"/>
      <c r="AF422" s="319"/>
      <c r="AG422" s="319"/>
      <c r="AH422" s="319"/>
      <c r="AI422" s="319"/>
      <c r="AK422" s="319"/>
      <c r="AL422" s="319"/>
      <c r="AM422" s="319"/>
      <c r="AN422" s="319"/>
      <c r="AO422" s="319"/>
      <c r="AP422" s="319"/>
      <c r="AQ422" s="319"/>
      <c r="AR422" s="319"/>
      <c r="AS422" s="319"/>
    </row>
    <row r="423" spans="1:45" s="367" customFormat="1">
      <c r="A423" s="319"/>
      <c r="B423" s="319"/>
      <c r="C423" s="319"/>
      <c r="D423" s="319"/>
      <c r="E423" s="319"/>
      <c r="F423" s="319"/>
      <c r="G423" s="319"/>
      <c r="H423" s="319"/>
      <c r="I423" s="319"/>
      <c r="J423" s="319"/>
      <c r="K423" s="319"/>
      <c r="L423" s="319"/>
      <c r="M423" s="319"/>
      <c r="N423" s="319"/>
      <c r="O423" s="319"/>
      <c r="P423" s="319"/>
      <c r="Q423" s="319"/>
      <c r="R423" s="319"/>
      <c r="S423" s="319"/>
      <c r="T423" s="319"/>
      <c r="U423" s="319"/>
      <c r="V423" s="319"/>
      <c r="W423" s="319"/>
      <c r="X423" s="319"/>
      <c r="Y423" s="319"/>
      <c r="Z423" s="319"/>
      <c r="AA423" s="319"/>
      <c r="AB423" s="318"/>
      <c r="AC423" s="320"/>
      <c r="AD423" s="319"/>
      <c r="AE423" s="319"/>
      <c r="AF423" s="319"/>
      <c r="AG423" s="319"/>
      <c r="AH423" s="319"/>
      <c r="AI423" s="319"/>
      <c r="AK423" s="319"/>
      <c r="AL423" s="319"/>
      <c r="AM423" s="319"/>
      <c r="AN423" s="319"/>
      <c r="AO423" s="319"/>
      <c r="AP423" s="319"/>
      <c r="AQ423" s="319"/>
      <c r="AR423" s="319"/>
      <c r="AS423" s="319"/>
    </row>
    <row r="424" spans="1:45" s="367" customFormat="1">
      <c r="A424" s="319"/>
      <c r="B424" s="319"/>
      <c r="C424" s="319"/>
      <c r="D424" s="319"/>
      <c r="E424" s="319"/>
      <c r="F424" s="319"/>
      <c r="G424" s="319"/>
      <c r="H424" s="319"/>
      <c r="I424" s="319"/>
      <c r="J424" s="319"/>
      <c r="K424" s="319"/>
      <c r="L424" s="319"/>
      <c r="M424" s="319"/>
      <c r="N424" s="319"/>
      <c r="O424" s="319"/>
      <c r="P424" s="319"/>
      <c r="Q424" s="319"/>
      <c r="R424" s="319"/>
      <c r="S424" s="319"/>
      <c r="T424" s="319"/>
      <c r="U424" s="319"/>
      <c r="V424" s="319"/>
      <c r="W424" s="319"/>
      <c r="X424" s="319"/>
      <c r="Y424" s="319"/>
      <c r="Z424" s="319"/>
      <c r="AA424" s="319"/>
      <c r="AB424" s="318"/>
      <c r="AC424" s="320"/>
      <c r="AD424" s="319"/>
      <c r="AE424" s="319"/>
      <c r="AF424" s="319"/>
      <c r="AG424" s="319"/>
      <c r="AH424" s="319"/>
      <c r="AI424" s="319"/>
      <c r="AK424" s="319"/>
      <c r="AL424" s="319"/>
      <c r="AM424" s="319"/>
      <c r="AN424" s="319"/>
      <c r="AO424" s="319"/>
      <c r="AP424" s="319"/>
      <c r="AQ424" s="319"/>
      <c r="AR424" s="319"/>
      <c r="AS424" s="319"/>
    </row>
    <row r="425" spans="1:45" s="367" customFormat="1">
      <c r="A425" s="319"/>
      <c r="B425" s="319"/>
      <c r="C425" s="319"/>
      <c r="D425" s="319"/>
      <c r="E425" s="319"/>
      <c r="F425" s="319"/>
      <c r="G425" s="319"/>
      <c r="H425" s="319"/>
      <c r="I425" s="319"/>
      <c r="J425" s="319"/>
      <c r="K425" s="319"/>
      <c r="L425" s="319"/>
      <c r="M425" s="319"/>
      <c r="N425" s="319"/>
      <c r="O425" s="319"/>
      <c r="P425" s="319"/>
      <c r="Q425" s="319"/>
      <c r="R425" s="319"/>
      <c r="S425" s="319"/>
      <c r="T425" s="319"/>
      <c r="U425" s="319"/>
      <c r="V425" s="319"/>
      <c r="W425" s="319"/>
      <c r="X425" s="319"/>
      <c r="Y425" s="319"/>
      <c r="Z425" s="319"/>
      <c r="AA425" s="319"/>
      <c r="AB425" s="318"/>
      <c r="AC425" s="320"/>
      <c r="AD425" s="319"/>
      <c r="AE425" s="319"/>
      <c r="AF425" s="319"/>
      <c r="AG425" s="319"/>
      <c r="AH425" s="319"/>
      <c r="AI425" s="319"/>
      <c r="AK425" s="319"/>
      <c r="AL425" s="319"/>
      <c r="AM425" s="319"/>
      <c r="AN425" s="319"/>
      <c r="AO425" s="319"/>
      <c r="AP425" s="319"/>
      <c r="AQ425" s="319"/>
      <c r="AR425" s="319"/>
      <c r="AS425" s="319"/>
    </row>
    <row r="426" spans="1:45" s="367" customFormat="1">
      <c r="A426" s="319"/>
      <c r="B426" s="319"/>
      <c r="C426" s="319"/>
      <c r="D426" s="319"/>
      <c r="E426" s="319"/>
      <c r="F426" s="319"/>
      <c r="G426" s="319"/>
      <c r="H426" s="319"/>
      <c r="I426" s="319"/>
      <c r="J426" s="319"/>
      <c r="K426" s="319"/>
      <c r="L426" s="319"/>
      <c r="M426" s="319"/>
      <c r="N426" s="319"/>
      <c r="O426" s="319"/>
      <c r="P426" s="319"/>
      <c r="Q426" s="319"/>
      <c r="R426" s="319"/>
      <c r="S426" s="319"/>
      <c r="T426" s="319"/>
      <c r="U426" s="319"/>
      <c r="V426" s="319"/>
      <c r="W426" s="319"/>
      <c r="X426" s="319"/>
      <c r="Y426" s="319"/>
      <c r="Z426" s="319"/>
      <c r="AA426" s="319"/>
      <c r="AB426" s="318"/>
      <c r="AC426" s="320"/>
      <c r="AD426" s="319"/>
      <c r="AE426" s="319"/>
      <c r="AF426" s="319"/>
      <c r="AG426" s="319"/>
      <c r="AH426" s="319"/>
      <c r="AI426" s="319"/>
      <c r="AK426" s="319"/>
      <c r="AL426" s="319"/>
      <c r="AM426" s="319"/>
      <c r="AN426" s="319"/>
      <c r="AO426" s="319"/>
      <c r="AP426" s="319"/>
      <c r="AQ426" s="319"/>
      <c r="AR426" s="319"/>
      <c r="AS426" s="319"/>
    </row>
    <row r="427" spans="1:45" s="367" customFormat="1">
      <c r="A427" s="319"/>
      <c r="B427" s="319"/>
      <c r="C427" s="319"/>
      <c r="D427" s="319"/>
      <c r="E427" s="319"/>
      <c r="F427" s="319"/>
      <c r="G427" s="319"/>
      <c r="H427" s="319"/>
      <c r="I427" s="319"/>
      <c r="J427" s="319"/>
      <c r="K427" s="319"/>
      <c r="L427" s="319"/>
      <c r="M427" s="319"/>
      <c r="N427" s="319"/>
      <c r="O427" s="319"/>
      <c r="P427" s="319"/>
      <c r="Q427" s="319"/>
      <c r="R427" s="319"/>
      <c r="S427" s="319"/>
      <c r="T427" s="319"/>
      <c r="U427" s="319"/>
      <c r="V427" s="319"/>
      <c r="W427" s="319"/>
      <c r="X427" s="319"/>
      <c r="Y427" s="319"/>
      <c r="Z427" s="319"/>
      <c r="AA427" s="319"/>
      <c r="AB427" s="318"/>
      <c r="AC427" s="320"/>
      <c r="AD427" s="319"/>
      <c r="AE427" s="319"/>
      <c r="AF427" s="319"/>
      <c r="AG427" s="319"/>
      <c r="AH427" s="319"/>
      <c r="AI427" s="319"/>
      <c r="AK427" s="319"/>
      <c r="AL427" s="319"/>
      <c r="AM427" s="319"/>
      <c r="AN427" s="319"/>
      <c r="AO427" s="319"/>
      <c r="AP427" s="319"/>
      <c r="AQ427" s="319"/>
      <c r="AR427" s="319"/>
      <c r="AS427" s="319"/>
    </row>
    <row r="428" spans="1:45" s="367" customFormat="1">
      <c r="A428" s="319"/>
      <c r="B428" s="319"/>
      <c r="C428" s="319"/>
      <c r="D428" s="319"/>
      <c r="E428" s="319"/>
      <c r="F428" s="319"/>
      <c r="G428" s="319"/>
      <c r="H428" s="319"/>
      <c r="I428" s="319"/>
      <c r="J428" s="319"/>
      <c r="K428" s="319"/>
      <c r="L428" s="319"/>
      <c r="M428" s="319"/>
      <c r="N428" s="319"/>
      <c r="O428" s="319"/>
      <c r="P428" s="319"/>
      <c r="Q428" s="319"/>
      <c r="R428" s="319"/>
      <c r="S428" s="319"/>
      <c r="T428" s="319"/>
      <c r="U428" s="319"/>
      <c r="V428" s="319"/>
      <c r="W428" s="319"/>
      <c r="X428" s="319"/>
      <c r="Y428" s="319"/>
      <c r="Z428" s="319"/>
      <c r="AA428" s="319"/>
      <c r="AB428" s="318"/>
      <c r="AC428" s="320"/>
      <c r="AD428" s="319"/>
      <c r="AE428" s="319"/>
      <c r="AF428" s="319"/>
      <c r="AG428" s="319"/>
      <c r="AH428" s="319"/>
      <c r="AI428" s="319"/>
      <c r="AK428" s="319"/>
      <c r="AL428" s="319"/>
      <c r="AM428" s="319"/>
      <c r="AN428" s="319"/>
      <c r="AO428" s="319"/>
      <c r="AP428" s="319"/>
      <c r="AQ428" s="319"/>
      <c r="AR428" s="319"/>
      <c r="AS428" s="319"/>
    </row>
    <row r="429" spans="1:45" s="367" customFormat="1">
      <c r="A429" s="319"/>
      <c r="B429" s="319"/>
      <c r="C429" s="319"/>
      <c r="D429" s="319"/>
      <c r="E429" s="319"/>
      <c r="F429" s="319"/>
      <c r="G429" s="319"/>
      <c r="H429" s="319"/>
      <c r="I429" s="319"/>
      <c r="J429" s="319"/>
      <c r="K429" s="319"/>
      <c r="L429" s="319"/>
      <c r="M429" s="319"/>
      <c r="N429" s="319"/>
      <c r="O429" s="319"/>
      <c r="P429" s="319"/>
      <c r="Q429" s="319"/>
      <c r="R429" s="319"/>
      <c r="S429" s="319"/>
      <c r="T429" s="319"/>
      <c r="U429" s="319"/>
      <c r="V429" s="319"/>
      <c r="W429" s="319"/>
      <c r="X429" s="319"/>
      <c r="Y429" s="319"/>
      <c r="Z429" s="319"/>
      <c r="AA429" s="319"/>
      <c r="AB429" s="318"/>
      <c r="AC429" s="320"/>
      <c r="AD429" s="319"/>
      <c r="AE429" s="319"/>
      <c r="AF429" s="319"/>
      <c r="AG429" s="319"/>
      <c r="AH429" s="319"/>
      <c r="AI429" s="319"/>
      <c r="AK429" s="319"/>
      <c r="AL429" s="319"/>
      <c r="AM429" s="319"/>
      <c r="AN429" s="319"/>
      <c r="AO429" s="319"/>
      <c r="AP429" s="319"/>
      <c r="AQ429" s="319"/>
      <c r="AR429" s="319"/>
      <c r="AS429" s="319"/>
    </row>
    <row r="430" spans="1:45" s="367" customFormat="1">
      <c r="A430" s="319"/>
      <c r="B430" s="319"/>
      <c r="C430" s="319"/>
      <c r="D430" s="319"/>
      <c r="E430" s="319"/>
      <c r="F430" s="319"/>
      <c r="G430" s="319"/>
      <c r="H430" s="319"/>
      <c r="I430" s="319"/>
      <c r="J430" s="319"/>
      <c r="K430" s="319"/>
      <c r="L430" s="319"/>
      <c r="M430" s="319"/>
      <c r="N430" s="319"/>
      <c r="O430" s="319"/>
      <c r="P430" s="319"/>
      <c r="Q430" s="319"/>
      <c r="R430" s="319"/>
      <c r="S430" s="319"/>
      <c r="T430" s="319"/>
      <c r="U430" s="319"/>
      <c r="V430" s="319"/>
      <c r="W430" s="319"/>
      <c r="X430" s="319"/>
      <c r="Y430" s="319"/>
      <c r="Z430" s="319"/>
      <c r="AA430" s="319"/>
      <c r="AB430" s="318"/>
      <c r="AC430" s="320"/>
      <c r="AD430" s="319"/>
      <c r="AE430" s="319"/>
      <c r="AF430" s="319"/>
      <c r="AG430" s="319"/>
      <c r="AH430" s="319"/>
      <c r="AI430" s="319"/>
      <c r="AK430" s="319"/>
      <c r="AL430" s="319"/>
      <c r="AM430" s="319"/>
      <c r="AN430" s="319"/>
      <c r="AO430" s="319"/>
      <c r="AP430" s="319"/>
      <c r="AQ430" s="319"/>
      <c r="AR430" s="319"/>
      <c r="AS430" s="319"/>
    </row>
    <row r="431" spans="1:45" s="367" customFormat="1">
      <c r="A431" s="319"/>
      <c r="B431" s="319"/>
      <c r="C431" s="319"/>
      <c r="D431" s="319"/>
      <c r="E431" s="319"/>
      <c r="F431" s="319"/>
      <c r="G431" s="319"/>
      <c r="H431" s="319"/>
      <c r="I431" s="319"/>
      <c r="J431" s="319"/>
      <c r="K431" s="319"/>
      <c r="L431" s="319"/>
      <c r="M431" s="319"/>
      <c r="N431" s="319"/>
      <c r="O431" s="319"/>
      <c r="P431" s="319"/>
      <c r="Q431" s="319"/>
      <c r="R431" s="319"/>
      <c r="S431" s="319"/>
      <c r="T431" s="319"/>
      <c r="U431" s="319"/>
      <c r="V431" s="319"/>
      <c r="W431" s="319"/>
      <c r="X431" s="319"/>
      <c r="Y431" s="319"/>
      <c r="Z431" s="319"/>
      <c r="AA431" s="319"/>
      <c r="AB431" s="318"/>
      <c r="AC431" s="320"/>
      <c r="AD431" s="319"/>
      <c r="AE431" s="319"/>
      <c r="AF431" s="319"/>
      <c r="AG431" s="319"/>
      <c r="AH431" s="319"/>
      <c r="AI431" s="319"/>
      <c r="AK431" s="319"/>
      <c r="AL431" s="319"/>
      <c r="AM431" s="319"/>
      <c r="AN431" s="319"/>
      <c r="AO431" s="319"/>
      <c r="AP431" s="319"/>
      <c r="AQ431" s="319"/>
      <c r="AR431" s="319"/>
      <c r="AS431" s="319"/>
    </row>
    <row r="432" spans="1:45" s="367" customFormat="1">
      <c r="A432" s="319"/>
      <c r="B432" s="319"/>
      <c r="C432" s="319"/>
      <c r="D432" s="319"/>
      <c r="E432" s="319"/>
      <c r="F432" s="319"/>
      <c r="G432" s="319"/>
      <c r="H432" s="319"/>
      <c r="I432" s="319"/>
      <c r="J432" s="319"/>
      <c r="K432" s="319"/>
      <c r="L432" s="319"/>
      <c r="M432" s="319"/>
      <c r="N432" s="319"/>
      <c r="O432" s="319"/>
      <c r="P432" s="319"/>
      <c r="Q432" s="319"/>
      <c r="R432" s="319"/>
      <c r="S432" s="319"/>
      <c r="T432" s="319"/>
      <c r="U432" s="319"/>
      <c r="V432" s="319"/>
      <c r="W432" s="319"/>
      <c r="X432" s="319"/>
      <c r="Y432" s="319"/>
      <c r="Z432" s="319"/>
      <c r="AA432" s="319"/>
      <c r="AB432" s="318"/>
      <c r="AC432" s="320"/>
      <c r="AD432" s="319"/>
      <c r="AE432" s="319"/>
      <c r="AF432" s="319"/>
      <c r="AG432" s="319"/>
      <c r="AH432" s="319"/>
      <c r="AI432" s="319"/>
      <c r="AK432" s="319"/>
      <c r="AL432" s="319"/>
      <c r="AM432" s="319"/>
      <c r="AN432" s="319"/>
      <c r="AO432" s="319"/>
      <c r="AP432" s="319"/>
      <c r="AQ432" s="319"/>
      <c r="AR432" s="319"/>
      <c r="AS432" s="319"/>
    </row>
    <row r="433" spans="1:45" s="367" customFormat="1">
      <c r="A433" s="319"/>
      <c r="B433" s="319"/>
      <c r="C433" s="319"/>
      <c r="D433" s="319"/>
      <c r="E433" s="319"/>
      <c r="F433" s="319"/>
      <c r="G433" s="319"/>
      <c r="H433" s="319"/>
      <c r="I433" s="319"/>
      <c r="J433" s="319"/>
      <c r="K433" s="319"/>
      <c r="L433" s="319"/>
      <c r="M433" s="319"/>
      <c r="N433" s="319"/>
      <c r="O433" s="319"/>
      <c r="P433" s="319"/>
      <c r="Q433" s="319"/>
      <c r="R433" s="319"/>
      <c r="S433" s="319"/>
      <c r="T433" s="319"/>
      <c r="U433" s="319"/>
      <c r="V433" s="319"/>
      <c r="W433" s="319"/>
      <c r="X433" s="319"/>
      <c r="Y433" s="319"/>
      <c r="Z433" s="319"/>
      <c r="AA433" s="319"/>
      <c r="AB433" s="318"/>
      <c r="AC433" s="320"/>
      <c r="AD433" s="319"/>
      <c r="AE433" s="319"/>
      <c r="AF433" s="319"/>
      <c r="AG433" s="319"/>
      <c r="AH433" s="319"/>
      <c r="AI433" s="319"/>
      <c r="AK433" s="319"/>
      <c r="AL433" s="319"/>
      <c r="AM433" s="319"/>
      <c r="AN433" s="319"/>
      <c r="AO433" s="319"/>
      <c r="AP433" s="319"/>
      <c r="AQ433" s="319"/>
      <c r="AR433" s="319"/>
      <c r="AS433" s="319"/>
    </row>
    <row r="434" spans="1:45" s="367" customFormat="1">
      <c r="A434" s="319"/>
      <c r="B434" s="319"/>
      <c r="C434" s="319"/>
      <c r="D434" s="319"/>
      <c r="E434" s="319"/>
      <c r="F434" s="319"/>
      <c r="G434" s="319"/>
      <c r="H434" s="319"/>
      <c r="I434" s="319"/>
      <c r="J434" s="319"/>
      <c r="K434" s="319"/>
      <c r="L434" s="319"/>
      <c r="M434" s="319"/>
      <c r="N434" s="319"/>
      <c r="O434" s="319"/>
      <c r="P434" s="319"/>
      <c r="Q434" s="319"/>
      <c r="R434" s="319"/>
      <c r="S434" s="319"/>
      <c r="T434" s="319"/>
      <c r="U434" s="319"/>
      <c r="V434" s="319"/>
      <c r="W434" s="319"/>
      <c r="X434" s="319"/>
      <c r="Y434" s="319"/>
      <c r="Z434" s="319"/>
      <c r="AA434" s="319"/>
      <c r="AB434" s="318"/>
      <c r="AC434" s="320"/>
      <c r="AD434" s="319"/>
      <c r="AE434" s="319"/>
      <c r="AF434" s="319"/>
      <c r="AG434" s="319"/>
      <c r="AH434" s="319"/>
      <c r="AI434" s="319"/>
      <c r="AK434" s="319"/>
      <c r="AL434" s="319"/>
      <c r="AM434" s="319"/>
      <c r="AN434" s="319"/>
      <c r="AO434" s="319"/>
      <c r="AP434" s="319"/>
      <c r="AQ434" s="319"/>
      <c r="AR434" s="319"/>
      <c r="AS434" s="319"/>
    </row>
    <row r="435" spans="1:45" s="367" customFormat="1">
      <c r="A435" s="319"/>
      <c r="B435" s="319"/>
      <c r="C435" s="319"/>
      <c r="D435" s="319"/>
      <c r="E435" s="319"/>
      <c r="F435" s="319"/>
      <c r="G435" s="319"/>
      <c r="H435" s="319"/>
      <c r="I435" s="319"/>
      <c r="J435" s="319"/>
      <c r="K435" s="319"/>
      <c r="L435" s="319"/>
      <c r="M435" s="319"/>
      <c r="N435" s="319"/>
      <c r="O435" s="319"/>
      <c r="P435" s="319"/>
      <c r="Q435" s="319"/>
      <c r="R435" s="319"/>
      <c r="S435" s="319"/>
      <c r="T435" s="319"/>
      <c r="U435" s="319"/>
      <c r="V435" s="319"/>
      <c r="W435" s="319"/>
      <c r="X435" s="319"/>
      <c r="Y435" s="319"/>
      <c r="Z435" s="319"/>
      <c r="AA435" s="319"/>
      <c r="AB435" s="318"/>
      <c r="AC435" s="320"/>
      <c r="AD435" s="319"/>
      <c r="AE435" s="319"/>
      <c r="AF435" s="319"/>
      <c r="AG435" s="319"/>
      <c r="AH435" s="319"/>
      <c r="AI435" s="319"/>
      <c r="AK435" s="319"/>
      <c r="AL435" s="319"/>
      <c r="AM435" s="319"/>
      <c r="AN435" s="319"/>
      <c r="AO435" s="319"/>
      <c r="AP435" s="319"/>
      <c r="AQ435" s="319"/>
      <c r="AR435" s="319"/>
      <c r="AS435" s="319"/>
    </row>
    <row r="436" spans="1:45" s="367" customFormat="1">
      <c r="A436" s="319"/>
      <c r="B436" s="319"/>
      <c r="C436" s="319"/>
      <c r="D436" s="319"/>
      <c r="E436" s="319"/>
      <c r="F436" s="319"/>
      <c r="G436" s="319"/>
      <c r="H436" s="319"/>
      <c r="I436" s="319"/>
      <c r="J436" s="319"/>
      <c r="K436" s="319"/>
      <c r="L436" s="319"/>
      <c r="M436" s="319"/>
      <c r="N436" s="319"/>
      <c r="O436" s="319"/>
      <c r="P436" s="319"/>
      <c r="Q436" s="319"/>
      <c r="R436" s="319"/>
      <c r="S436" s="319"/>
      <c r="T436" s="319"/>
      <c r="U436" s="319"/>
      <c r="V436" s="319"/>
      <c r="W436" s="319"/>
      <c r="X436" s="319"/>
      <c r="Y436" s="319"/>
      <c r="Z436" s="319"/>
      <c r="AA436" s="319"/>
      <c r="AB436" s="318"/>
      <c r="AC436" s="320"/>
      <c r="AD436" s="319"/>
      <c r="AE436" s="319"/>
      <c r="AF436" s="319"/>
      <c r="AG436" s="319"/>
      <c r="AH436" s="319"/>
      <c r="AI436" s="319"/>
      <c r="AK436" s="319"/>
      <c r="AL436" s="319"/>
      <c r="AM436" s="319"/>
      <c r="AN436" s="319"/>
      <c r="AO436" s="319"/>
      <c r="AP436" s="319"/>
      <c r="AQ436" s="319"/>
      <c r="AR436" s="319"/>
      <c r="AS436" s="319"/>
    </row>
    <row r="437" spans="1:45" s="367" customFormat="1">
      <c r="A437" s="319"/>
      <c r="B437" s="319"/>
      <c r="C437" s="319"/>
      <c r="D437" s="319"/>
      <c r="E437" s="319"/>
      <c r="F437" s="319"/>
      <c r="G437" s="319"/>
      <c r="H437" s="319"/>
      <c r="I437" s="319"/>
      <c r="J437" s="319"/>
      <c r="K437" s="319"/>
      <c r="L437" s="319"/>
      <c r="M437" s="319"/>
      <c r="N437" s="319"/>
      <c r="O437" s="319"/>
      <c r="P437" s="319"/>
      <c r="Q437" s="319"/>
      <c r="R437" s="319"/>
      <c r="S437" s="319"/>
      <c r="T437" s="319"/>
      <c r="U437" s="319"/>
      <c r="V437" s="319"/>
      <c r="W437" s="319"/>
      <c r="X437" s="319"/>
      <c r="Y437" s="319"/>
      <c r="Z437" s="319"/>
      <c r="AA437" s="319"/>
      <c r="AB437" s="318"/>
      <c r="AC437" s="320"/>
      <c r="AD437" s="319"/>
      <c r="AE437" s="319"/>
      <c r="AF437" s="319"/>
      <c r="AG437" s="319"/>
      <c r="AH437" s="319"/>
      <c r="AI437" s="319"/>
      <c r="AK437" s="319"/>
      <c r="AL437" s="319"/>
      <c r="AM437" s="319"/>
      <c r="AN437" s="319"/>
      <c r="AO437" s="319"/>
      <c r="AP437" s="319"/>
      <c r="AQ437" s="319"/>
      <c r="AR437" s="319"/>
      <c r="AS437" s="319"/>
    </row>
    <row r="438" spans="1:45" s="367" customFormat="1">
      <c r="A438" s="319"/>
      <c r="B438" s="319"/>
      <c r="C438" s="319"/>
      <c r="D438" s="319"/>
      <c r="E438" s="319"/>
      <c r="F438" s="319"/>
      <c r="G438" s="319"/>
      <c r="H438" s="319"/>
      <c r="I438" s="319"/>
      <c r="J438" s="319"/>
      <c r="K438" s="319"/>
      <c r="L438" s="319"/>
      <c r="M438" s="319"/>
      <c r="N438" s="319"/>
      <c r="O438" s="319"/>
      <c r="P438" s="319"/>
      <c r="Q438" s="319"/>
      <c r="R438" s="319"/>
      <c r="S438" s="319"/>
      <c r="T438" s="319"/>
      <c r="U438" s="319"/>
      <c r="V438" s="319"/>
      <c r="W438" s="319"/>
      <c r="X438" s="319"/>
      <c r="Y438" s="319"/>
      <c r="Z438" s="319"/>
      <c r="AA438" s="319"/>
      <c r="AB438" s="318"/>
      <c r="AC438" s="320"/>
      <c r="AD438" s="319"/>
      <c r="AE438" s="319"/>
      <c r="AF438" s="319"/>
      <c r="AG438" s="319"/>
      <c r="AH438" s="319"/>
      <c r="AI438" s="319"/>
      <c r="AK438" s="319"/>
      <c r="AL438" s="319"/>
      <c r="AM438" s="319"/>
      <c r="AN438" s="319"/>
      <c r="AO438" s="319"/>
      <c r="AP438" s="319"/>
      <c r="AQ438" s="319"/>
      <c r="AR438" s="319"/>
      <c r="AS438" s="319"/>
    </row>
    <row r="439" spans="1:45" s="367" customFormat="1">
      <c r="A439" s="319"/>
      <c r="B439" s="319"/>
      <c r="C439" s="319"/>
      <c r="D439" s="319"/>
      <c r="E439" s="319"/>
      <c r="F439" s="319"/>
      <c r="G439" s="319"/>
      <c r="H439" s="319"/>
      <c r="I439" s="319"/>
      <c r="J439" s="319"/>
      <c r="K439" s="319"/>
      <c r="L439" s="319"/>
      <c r="M439" s="319"/>
      <c r="N439" s="319"/>
      <c r="O439" s="319"/>
      <c r="P439" s="319"/>
      <c r="Q439" s="319"/>
      <c r="R439" s="319"/>
      <c r="S439" s="319"/>
      <c r="T439" s="319"/>
      <c r="U439" s="319"/>
      <c r="V439" s="319"/>
      <c r="W439" s="319"/>
      <c r="X439" s="319"/>
      <c r="Y439" s="319"/>
      <c r="Z439" s="319"/>
      <c r="AA439" s="319"/>
      <c r="AB439" s="318"/>
      <c r="AC439" s="320"/>
      <c r="AD439" s="319"/>
      <c r="AE439" s="319"/>
      <c r="AF439" s="319"/>
      <c r="AG439" s="319"/>
      <c r="AH439" s="319"/>
      <c r="AI439" s="319"/>
      <c r="AK439" s="319"/>
      <c r="AL439" s="319"/>
      <c r="AM439" s="319"/>
      <c r="AN439" s="319"/>
      <c r="AO439" s="319"/>
      <c r="AP439" s="319"/>
      <c r="AQ439" s="319"/>
      <c r="AR439" s="319"/>
      <c r="AS439" s="319"/>
    </row>
    <row r="440" spans="1:45" s="367" customFormat="1">
      <c r="A440" s="319"/>
      <c r="B440" s="319"/>
      <c r="C440" s="319"/>
      <c r="D440" s="319"/>
      <c r="E440" s="319"/>
      <c r="F440" s="319"/>
      <c r="G440" s="319"/>
      <c r="H440" s="319"/>
      <c r="I440" s="319"/>
      <c r="J440" s="319"/>
      <c r="K440" s="319"/>
      <c r="L440" s="319"/>
      <c r="M440" s="319"/>
      <c r="N440" s="319"/>
      <c r="O440" s="319"/>
      <c r="P440" s="319"/>
      <c r="Q440" s="319"/>
      <c r="R440" s="319"/>
      <c r="S440" s="319"/>
      <c r="T440" s="319"/>
      <c r="U440" s="319"/>
      <c r="V440" s="319"/>
      <c r="W440" s="319"/>
      <c r="X440" s="319"/>
      <c r="Y440" s="319"/>
      <c r="Z440" s="319"/>
      <c r="AA440" s="319"/>
      <c r="AB440" s="318"/>
      <c r="AC440" s="320"/>
      <c r="AD440" s="319"/>
      <c r="AE440" s="319"/>
      <c r="AF440" s="319"/>
      <c r="AG440" s="319"/>
      <c r="AH440" s="319"/>
      <c r="AI440" s="319"/>
      <c r="AK440" s="319"/>
      <c r="AL440" s="319"/>
      <c r="AM440" s="319"/>
      <c r="AN440" s="319"/>
      <c r="AO440" s="319"/>
      <c r="AP440" s="319"/>
      <c r="AQ440" s="319"/>
      <c r="AR440" s="319"/>
      <c r="AS440" s="319"/>
    </row>
    <row r="441" spans="1:45" s="367" customFormat="1">
      <c r="A441" s="319"/>
      <c r="B441" s="319"/>
      <c r="C441" s="319"/>
      <c r="D441" s="319"/>
      <c r="E441" s="319"/>
      <c r="F441" s="319"/>
      <c r="G441" s="319"/>
      <c r="H441" s="319"/>
      <c r="I441" s="319"/>
      <c r="J441" s="319"/>
      <c r="K441" s="319"/>
      <c r="L441" s="319"/>
      <c r="M441" s="319"/>
      <c r="N441" s="319"/>
      <c r="O441" s="319"/>
      <c r="P441" s="319"/>
      <c r="Q441" s="319"/>
      <c r="R441" s="319"/>
      <c r="S441" s="319"/>
      <c r="T441" s="319"/>
      <c r="U441" s="319"/>
      <c r="V441" s="319"/>
      <c r="W441" s="319"/>
      <c r="X441" s="319"/>
      <c r="Y441" s="319"/>
      <c r="Z441" s="319"/>
      <c r="AA441" s="319"/>
      <c r="AB441" s="318"/>
      <c r="AC441" s="320"/>
      <c r="AD441" s="319"/>
      <c r="AE441" s="319"/>
      <c r="AF441" s="319"/>
      <c r="AG441" s="319"/>
      <c r="AH441" s="319"/>
      <c r="AI441" s="319"/>
      <c r="AK441" s="319"/>
      <c r="AL441" s="319"/>
      <c r="AM441" s="319"/>
      <c r="AN441" s="319"/>
      <c r="AO441" s="319"/>
      <c r="AP441" s="319"/>
      <c r="AQ441" s="319"/>
      <c r="AR441" s="319"/>
      <c r="AS441" s="319"/>
    </row>
    <row r="442" spans="1:45" s="367" customFormat="1">
      <c r="A442" s="319"/>
      <c r="B442" s="319"/>
      <c r="C442" s="319"/>
      <c r="D442" s="319"/>
      <c r="E442" s="319"/>
      <c r="F442" s="319"/>
      <c r="G442" s="319"/>
      <c r="H442" s="319"/>
      <c r="I442" s="319"/>
      <c r="J442" s="319"/>
      <c r="K442" s="319"/>
      <c r="L442" s="319"/>
      <c r="M442" s="319"/>
      <c r="N442" s="319"/>
      <c r="O442" s="319"/>
      <c r="P442" s="319"/>
      <c r="Q442" s="319"/>
      <c r="R442" s="319"/>
      <c r="S442" s="319"/>
      <c r="T442" s="319"/>
      <c r="U442" s="319"/>
      <c r="V442" s="319"/>
      <c r="W442" s="319"/>
      <c r="X442" s="319"/>
      <c r="Y442" s="319"/>
      <c r="Z442" s="319"/>
      <c r="AA442" s="319"/>
      <c r="AB442" s="318"/>
      <c r="AC442" s="320"/>
      <c r="AD442" s="319"/>
      <c r="AE442" s="319"/>
      <c r="AF442" s="319"/>
      <c r="AG442" s="319"/>
      <c r="AH442" s="319"/>
      <c r="AI442" s="319"/>
      <c r="AK442" s="319"/>
      <c r="AL442" s="319"/>
      <c r="AM442" s="319"/>
      <c r="AN442" s="319"/>
      <c r="AO442" s="319"/>
      <c r="AP442" s="319"/>
      <c r="AQ442" s="319"/>
      <c r="AR442" s="319"/>
      <c r="AS442" s="319"/>
    </row>
    <row r="443" spans="1:45" s="367" customFormat="1">
      <c r="A443" s="319"/>
      <c r="B443" s="319"/>
      <c r="C443" s="319"/>
      <c r="D443" s="319"/>
      <c r="E443" s="319"/>
      <c r="F443" s="319"/>
      <c r="G443" s="319"/>
      <c r="H443" s="319"/>
      <c r="I443" s="319"/>
      <c r="J443" s="319"/>
      <c r="K443" s="319"/>
      <c r="L443" s="319"/>
      <c r="M443" s="319"/>
      <c r="N443" s="319"/>
      <c r="O443" s="319"/>
      <c r="P443" s="319"/>
      <c r="Q443" s="319"/>
      <c r="R443" s="319"/>
      <c r="S443" s="319"/>
      <c r="T443" s="319"/>
      <c r="U443" s="319"/>
      <c r="V443" s="319"/>
      <c r="W443" s="319"/>
      <c r="X443" s="319"/>
      <c r="Y443" s="319"/>
      <c r="Z443" s="319"/>
      <c r="AA443" s="319"/>
      <c r="AB443" s="318"/>
      <c r="AC443" s="320"/>
      <c r="AD443" s="319"/>
      <c r="AE443" s="319"/>
      <c r="AF443" s="319"/>
      <c r="AG443" s="319"/>
      <c r="AH443" s="319"/>
      <c r="AI443" s="319"/>
      <c r="AK443" s="319"/>
      <c r="AL443" s="319"/>
      <c r="AM443" s="319"/>
      <c r="AN443" s="319"/>
      <c r="AO443" s="319"/>
      <c r="AP443" s="319"/>
      <c r="AQ443" s="319"/>
      <c r="AR443" s="319"/>
      <c r="AS443" s="319"/>
    </row>
    <row r="444" spans="1:45" s="367" customFormat="1">
      <c r="A444" s="319"/>
      <c r="B444" s="319"/>
      <c r="C444" s="319"/>
      <c r="D444" s="319"/>
      <c r="E444" s="319"/>
      <c r="F444" s="319"/>
      <c r="G444" s="319"/>
      <c r="H444" s="319"/>
      <c r="I444" s="319"/>
      <c r="J444" s="319"/>
      <c r="K444" s="319"/>
      <c r="L444" s="319"/>
      <c r="M444" s="319"/>
      <c r="N444" s="319"/>
      <c r="O444" s="319"/>
      <c r="P444" s="319"/>
      <c r="Q444" s="319"/>
      <c r="R444" s="319"/>
      <c r="S444" s="319"/>
      <c r="T444" s="319"/>
      <c r="U444" s="319"/>
      <c r="V444" s="319"/>
      <c r="W444" s="319"/>
      <c r="X444" s="319"/>
      <c r="Y444" s="319"/>
      <c r="Z444" s="319"/>
      <c r="AA444" s="319"/>
      <c r="AB444" s="318"/>
      <c r="AC444" s="320"/>
      <c r="AD444" s="319"/>
      <c r="AE444" s="319"/>
      <c r="AF444" s="319"/>
      <c r="AG444" s="319"/>
      <c r="AH444" s="319"/>
      <c r="AI444" s="319"/>
      <c r="AK444" s="319"/>
      <c r="AL444" s="319"/>
      <c r="AM444" s="319"/>
      <c r="AN444" s="319"/>
      <c r="AO444" s="319"/>
      <c r="AP444" s="319"/>
      <c r="AQ444" s="319"/>
      <c r="AR444" s="319"/>
      <c r="AS444" s="319"/>
    </row>
    <row r="445" spans="1:45" s="367" customFormat="1">
      <c r="A445" s="319"/>
      <c r="B445" s="319"/>
      <c r="C445" s="319"/>
      <c r="D445" s="319"/>
      <c r="E445" s="319"/>
      <c r="F445" s="319"/>
      <c r="G445" s="319"/>
      <c r="H445" s="319"/>
      <c r="I445" s="319"/>
      <c r="J445" s="319"/>
      <c r="K445" s="319"/>
      <c r="L445" s="319"/>
      <c r="M445" s="319"/>
      <c r="N445" s="319"/>
      <c r="O445" s="319"/>
      <c r="P445" s="319"/>
      <c r="Q445" s="319"/>
      <c r="R445" s="319"/>
      <c r="S445" s="319"/>
      <c r="T445" s="319"/>
      <c r="U445" s="319"/>
      <c r="V445" s="319"/>
      <c r="W445" s="319"/>
      <c r="X445" s="319"/>
      <c r="Y445" s="319"/>
      <c r="Z445" s="319"/>
      <c r="AA445" s="319"/>
      <c r="AB445" s="318"/>
      <c r="AC445" s="320"/>
      <c r="AD445" s="319"/>
      <c r="AE445" s="319"/>
      <c r="AF445" s="319"/>
      <c r="AG445" s="319"/>
      <c r="AH445" s="319"/>
      <c r="AI445" s="319"/>
      <c r="AK445" s="319"/>
      <c r="AL445" s="319"/>
      <c r="AM445" s="319"/>
      <c r="AN445" s="319"/>
      <c r="AO445" s="319"/>
      <c r="AP445" s="319"/>
      <c r="AQ445" s="319"/>
      <c r="AR445" s="319"/>
      <c r="AS445" s="319"/>
    </row>
    <row r="446" spans="1:45" s="367" customFormat="1">
      <c r="A446" s="319"/>
      <c r="B446" s="319"/>
      <c r="C446" s="319"/>
      <c r="D446" s="319"/>
      <c r="E446" s="319"/>
      <c r="F446" s="319"/>
      <c r="G446" s="319"/>
      <c r="H446" s="319"/>
      <c r="I446" s="319"/>
      <c r="J446" s="319"/>
      <c r="K446" s="319"/>
      <c r="L446" s="319"/>
      <c r="M446" s="319"/>
      <c r="N446" s="319"/>
      <c r="O446" s="319"/>
      <c r="P446" s="319"/>
      <c r="Q446" s="319"/>
      <c r="R446" s="319"/>
      <c r="S446" s="319"/>
      <c r="T446" s="319"/>
      <c r="U446" s="319"/>
      <c r="V446" s="319"/>
      <c r="W446" s="319"/>
      <c r="X446" s="319"/>
      <c r="Y446" s="319"/>
      <c r="Z446" s="319"/>
      <c r="AA446" s="319"/>
      <c r="AB446" s="318"/>
      <c r="AC446" s="320"/>
      <c r="AD446" s="319"/>
      <c r="AE446" s="319"/>
      <c r="AF446" s="319"/>
      <c r="AG446" s="319"/>
      <c r="AH446" s="319"/>
      <c r="AI446" s="319"/>
      <c r="AK446" s="319"/>
      <c r="AL446" s="319"/>
      <c r="AM446" s="319"/>
      <c r="AN446" s="319"/>
      <c r="AO446" s="319"/>
      <c r="AP446" s="319"/>
      <c r="AQ446" s="319"/>
      <c r="AR446" s="319"/>
      <c r="AS446" s="319"/>
    </row>
    <row r="447" spans="1:45" s="367" customFormat="1">
      <c r="A447" s="319"/>
      <c r="B447" s="319"/>
      <c r="C447" s="319"/>
      <c r="D447" s="319"/>
      <c r="E447" s="319"/>
      <c r="F447" s="319"/>
      <c r="G447" s="319"/>
      <c r="H447" s="319"/>
      <c r="I447" s="319"/>
      <c r="J447" s="319"/>
      <c r="K447" s="319"/>
      <c r="L447" s="319"/>
      <c r="M447" s="319"/>
      <c r="N447" s="319"/>
      <c r="O447" s="319"/>
      <c r="P447" s="319"/>
      <c r="Q447" s="319"/>
      <c r="R447" s="319"/>
      <c r="S447" s="319"/>
      <c r="T447" s="319"/>
      <c r="U447" s="319"/>
      <c r="V447" s="319"/>
      <c r="W447" s="319"/>
      <c r="X447" s="319"/>
      <c r="Y447" s="319"/>
      <c r="Z447" s="319"/>
      <c r="AA447" s="319"/>
      <c r="AB447" s="318"/>
      <c r="AC447" s="320"/>
      <c r="AD447" s="319"/>
      <c r="AE447" s="319"/>
      <c r="AF447" s="319"/>
      <c r="AG447" s="319"/>
      <c r="AH447" s="319"/>
      <c r="AI447" s="319"/>
      <c r="AK447" s="319"/>
      <c r="AL447" s="319"/>
      <c r="AM447" s="319"/>
      <c r="AN447" s="319"/>
      <c r="AO447" s="319"/>
      <c r="AP447" s="319"/>
      <c r="AQ447" s="319"/>
      <c r="AR447" s="319"/>
      <c r="AS447" s="319"/>
    </row>
    <row r="448" spans="1:45" s="367" customFormat="1">
      <c r="A448" s="319"/>
      <c r="B448" s="319"/>
      <c r="C448" s="319"/>
      <c r="D448" s="319"/>
      <c r="E448" s="319"/>
      <c r="F448" s="319"/>
      <c r="G448" s="319"/>
      <c r="H448" s="319"/>
      <c r="I448" s="319"/>
      <c r="J448" s="319"/>
      <c r="K448" s="319"/>
      <c r="L448" s="319"/>
      <c r="M448" s="319"/>
      <c r="N448" s="319"/>
      <c r="O448" s="319"/>
      <c r="P448" s="319"/>
      <c r="Q448" s="319"/>
      <c r="R448" s="319"/>
      <c r="S448" s="319"/>
      <c r="T448" s="319"/>
      <c r="U448" s="319"/>
      <c r="V448" s="319"/>
      <c r="W448" s="319"/>
      <c r="X448" s="319"/>
      <c r="Y448" s="319"/>
      <c r="Z448" s="319"/>
      <c r="AA448" s="319"/>
      <c r="AB448" s="318"/>
      <c r="AC448" s="320"/>
      <c r="AD448" s="319"/>
      <c r="AE448" s="319"/>
      <c r="AF448" s="319"/>
      <c r="AG448" s="319"/>
      <c r="AH448" s="319"/>
      <c r="AI448" s="319"/>
      <c r="AK448" s="319"/>
      <c r="AL448" s="319"/>
      <c r="AM448" s="319"/>
      <c r="AN448" s="319"/>
      <c r="AO448" s="319"/>
      <c r="AP448" s="319"/>
      <c r="AQ448" s="319"/>
      <c r="AR448" s="319"/>
      <c r="AS448" s="319"/>
    </row>
    <row r="449" spans="1:45" s="367" customFormat="1">
      <c r="A449" s="319"/>
      <c r="B449" s="319"/>
      <c r="C449" s="319"/>
      <c r="D449" s="319"/>
      <c r="E449" s="319"/>
      <c r="F449" s="319"/>
      <c r="G449" s="319"/>
      <c r="H449" s="319"/>
      <c r="I449" s="319"/>
      <c r="J449" s="319"/>
      <c r="K449" s="319"/>
      <c r="L449" s="319"/>
      <c r="M449" s="319"/>
      <c r="N449" s="319"/>
      <c r="O449" s="319"/>
      <c r="P449" s="319"/>
      <c r="Q449" s="319"/>
      <c r="R449" s="319"/>
      <c r="S449" s="319"/>
      <c r="T449" s="319"/>
      <c r="U449" s="319"/>
      <c r="V449" s="319"/>
      <c r="W449" s="319"/>
      <c r="X449" s="319"/>
      <c r="Y449" s="319"/>
      <c r="Z449" s="319"/>
      <c r="AA449" s="319"/>
      <c r="AB449" s="318"/>
      <c r="AC449" s="320"/>
      <c r="AD449" s="319"/>
      <c r="AE449" s="319"/>
      <c r="AF449" s="319"/>
      <c r="AG449" s="319"/>
      <c r="AH449" s="319"/>
      <c r="AI449" s="319"/>
      <c r="AK449" s="319"/>
      <c r="AL449" s="319"/>
      <c r="AM449" s="319"/>
      <c r="AN449" s="319"/>
      <c r="AO449" s="319"/>
      <c r="AP449" s="319"/>
      <c r="AQ449" s="319"/>
      <c r="AR449" s="319"/>
      <c r="AS449" s="319"/>
    </row>
    <row r="450" spans="1:45" s="367" customFormat="1">
      <c r="A450" s="319"/>
      <c r="B450" s="319"/>
      <c r="C450" s="319"/>
      <c r="D450" s="319"/>
      <c r="E450" s="319"/>
      <c r="F450" s="319"/>
      <c r="G450" s="319"/>
      <c r="H450" s="319"/>
      <c r="I450" s="319"/>
      <c r="J450" s="319"/>
      <c r="K450" s="319"/>
      <c r="L450" s="319"/>
      <c r="M450" s="319"/>
      <c r="N450" s="319"/>
      <c r="O450" s="319"/>
      <c r="P450" s="319"/>
      <c r="Q450" s="319"/>
      <c r="R450" s="319"/>
      <c r="S450" s="319"/>
      <c r="T450" s="319"/>
      <c r="U450" s="319"/>
      <c r="V450" s="319"/>
      <c r="W450" s="319"/>
      <c r="X450" s="319"/>
      <c r="Y450" s="319"/>
      <c r="Z450" s="319"/>
      <c r="AA450" s="319"/>
      <c r="AB450" s="318"/>
      <c r="AC450" s="320"/>
      <c r="AD450" s="319"/>
      <c r="AE450" s="319"/>
      <c r="AF450" s="319"/>
      <c r="AG450" s="319"/>
      <c r="AH450" s="319"/>
      <c r="AI450" s="319"/>
      <c r="AK450" s="319"/>
      <c r="AL450" s="319"/>
      <c r="AM450" s="319"/>
      <c r="AN450" s="319"/>
      <c r="AO450" s="319"/>
      <c r="AP450" s="319"/>
      <c r="AQ450" s="319"/>
      <c r="AR450" s="319"/>
      <c r="AS450" s="319"/>
    </row>
    <row r="451" spans="1:45" s="367" customFormat="1">
      <c r="A451" s="319"/>
      <c r="B451" s="319"/>
      <c r="C451" s="319"/>
      <c r="D451" s="319"/>
      <c r="E451" s="319"/>
      <c r="F451" s="319"/>
      <c r="G451" s="319"/>
      <c r="H451" s="319"/>
      <c r="I451" s="319"/>
      <c r="J451" s="319"/>
      <c r="K451" s="319"/>
      <c r="L451" s="319"/>
      <c r="M451" s="319"/>
      <c r="N451" s="319"/>
      <c r="O451" s="319"/>
      <c r="P451" s="319"/>
      <c r="Q451" s="319"/>
      <c r="R451" s="319"/>
      <c r="S451" s="319"/>
      <c r="T451" s="319"/>
      <c r="U451" s="319"/>
      <c r="V451" s="319"/>
      <c r="W451" s="319"/>
      <c r="X451" s="319"/>
      <c r="Y451" s="319"/>
      <c r="Z451" s="319"/>
      <c r="AA451" s="319"/>
      <c r="AB451" s="318"/>
      <c r="AC451" s="320"/>
      <c r="AD451" s="319"/>
      <c r="AE451" s="319"/>
      <c r="AF451" s="319"/>
      <c r="AG451" s="319"/>
      <c r="AH451" s="319"/>
      <c r="AI451" s="319"/>
      <c r="AK451" s="319"/>
      <c r="AL451" s="319"/>
      <c r="AM451" s="319"/>
      <c r="AN451" s="319"/>
      <c r="AO451" s="319"/>
      <c r="AP451" s="319"/>
      <c r="AQ451" s="319"/>
      <c r="AR451" s="319"/>
      <c r="AS451" s="319"/>
    </row>
    <row r="452" spans="1:45" s="367" customFormat="1">
      <c r="A452" s="319"/>
      <c r="B452" s="319"/>
      <c r="C452" s="319"/>
      <c r="D452" s="319"/>
      <c r="E452" s="319"/>
      <c r="F452" s="319"/>
      <c r="G452" s="319"/>
      <c r="H452" s="319"/>
      <c r="I452" s="319"/>
      <c r="J452" s="319"/>
      <c r="K452" s="319"/>
      <c r="L452" s="319"/>
      <c r="M452" s="319"/>
      <c r="N452" s="319"/>
      <c r="O452" s="319"/>
      <c r="P452" s="319"/>
      <c r="Q452" s="319"/>
      <c r="R452" s="319"/>
      <c r="S452" s="319"/>
      <c r="T452" s="319"/>
      <c r="U452" s="319"/>
      <c r="V452" s="319"/>
      <c r="W452" s="319"/>
      <c r="X452" s="319"/>
      <c r="Y452" s="319"/>
      <c r="Z452" s="319"/>
      <c r="AA452" s="319"/>
      <c r="AB452" s="318"/>
      <c r="AC452" s="320"/>
      <c r="AD452" s="319"/>
      <c r="AE452" s="319"/>
      <c r="AF452" s="319"/>
      <c r="AG452" s="319"/>
      <c r="AH452" s="319"/>
      <c r="AI452" s="319"/>
      <c r="AK452" s="319"/>
      <c r="AL452" s="319"/>
      <c r="AM452" s="319"/>
      <c r="AN452" s="319"/>
      <c r="AO452" s="319"/>
      <c r="AP452" s="319"/>
      <c r="AQ452" s="319"/>
      <c r="AR452" s="319"/>
      <c r="AS452" s="319"/>
    </row>
    <row r="453" spans="1:45" s="367" customFormat="1">
      <c r="A453" s="319"/>
      <c r="B453" s="319"/>
      <c r="C453" s="319"/>
      <c r="D453" s="319"/>
      <c r="E453" s="319"/>
      <c r="F453" s="319"/>
      <c r="G453" s="319"/>
      <c r="H453" s="319"/>
      <c r="I453" s="319"/>
      <c r="J453" s="319"/>
      <c r="K453" s="319"/>
      <c r="L453" s="319"/>
      <c r="M453" s="319"/>
      <c r="N453" s="319"/>
      <c r="O453" s="319"/>
      <c r="P453" s="319"/>
      <c r="Q453" s="319"/>
      <c r="R453" s="319"/>
      <c r="S453" s="319"/>
      <c r="T453" s="319"/>
      <c r="U453" s="319"/>
      <c r="V453" s="319"/>
      <c r="W453" s="319"/>
      <c r="X453" s="319"/>
      <c r="Y453" s="319"/>
      <c r="Z453" s="319"/>
      <c r="AA453" s="319"/>
      <c r="AB453" s="318"/>
      <c r="AC453" s="320"/>
      <c r="AD453" s="319"/>
      <c r="AE453" s="319"/>
      <c r="AF453" s="319"/>
      <c r="AG453" s="319"/>
      <c r="AH453" s="319"/>
      <c r="AI453" s="319"/>
      <c r="AK453" s="319"/>
      <c r="AL453" s="319"/>
      <c r="AM453" s="319"/>
      <c r="AN453" s="319"/>
      <c r="AO453" s="319"/>
      <c r="AP453" s="319"/>
      <c r="AQ453" s="319"/>
      <c r="AR453" s="319"/>
      <c r="AS453" s="319"/>
    </row>
    <row r="454" spans="1:45" s="367" customFormat="1">
      <c r="A454" s="319"/>
      <c r="B454" s="319"/>
      <c r="C454" s="319"/>
      <c r="D454" s="319"/>
      <c r="E454" s="319"/>
      <c r="F454" s="319"/>
      <c r="G454" s="319"/>
      <c r="H454" s="319"/>
      <c r="I454" s="319"/>
      <c r="J454" s="319"/>
      <c r="K454" s="319"/>
      <c r="L454" s="319"/>
      <c r="M454" s="319"/>
      <c r="N454" s="319"/>
      <c r="O454" s="319"/>
      <c r="P454" s="319"/>
      <c r="Q454" s="319"/>
      <c r="R454" s="319"/>
      <c r="S454" s="319"/>
      <c r="T454" s="319"/>
      <c r="U454" s="319"/>
      <c r="V454" s="319"/>
      <c r="W454" s="319"/>
      <c r="X454" s="319"/>
      <c r="Y454" s="319"/>
      <c r="Z454" s="319"/>
      <c r="AA454" s="319"/>
      <c r="AB454" s="318"/>
      <c r="AC454" s="320"/>
      <c r="AD454" s="319"/>
      <c r="AE454" s="319"/>
      <c r="AF454" s="319"/>
      <c r="AG454" s="319"/>
      <c r="AH454" s="319"/>
      <c r="AI454" s="319"/>
      <c r="AK454" s="319"/>
      <c r="AL454" s="319"/>
      <c r="AM454" s="319"/>
      <c r="AN454" s="319"/>
      <c r="AO454" s="319"/>
      <c r="AP454" s="319"/>
      <c r="AQ454" s="319"/>
      <c r="AR454" s="319"/>
      <c r="AS454" s="319"/>
    </row>
    <row r="455" spans="1:45" s="367" customFormat="1">
      <c r="A455" s="319"/>
      <c r="B455" s="319"/>
      <c r="C455" s="319"/>
      <c r="D455" s="319"/>
      <c r="E455" s="319"/>
      <c r="F455" s="319"/>
      <c r="G455" s="319"/>
      <c r="H455" s="319"/>
      <c r="I455" s="319"/>
      <c r="J455" s="319"/>
      <c r="K455" s="319"/>
      <c r="L455" s="319"/>
      <c r="M455" s="319"/>
      <c r="N455" s="319"/>
      <c r="O455" s="319"/>
      <c r="P455" s="319"/>
      <c r="Q455" s="319"/>
      <c r="R455" s="319"/>
      <c r="S455" s="319"/>
      <c r="T455" s="319"/>
      <c r="U455" s="319"/>
      <c r="V455" s="319"/>
      <c r="W455" s="319"/>
      <c r="X455" s="319"/>
      <c r="Y455" s="319"/>
      <c r="Z455" s="319"/>
      <c r="AA455" s="319"/>
      <c r="AB455" s="318"/>
      <c r="AC455" s="320"/>
      <c r="AD455" s="319"/>
      <c r="AE455" s="319"/>
      <c r="AF455" s="319"/>
      <c r="AG455" s="319"/>
      <c r="AH455" s="319"/>
      <c r="AI455" s="319"/>
      <c r="AK455" s="319"/>
      <c r="AL455" s="319"/>
      <c r="AM455" s="319"/>
      <c r="AN455" s="319"/>
      <c r="AO455" s="319"/>
      <c r="AP455" s="319"/>
      <c r="AQ455" s="319"/>
      <c r="AR455" s="319"/>
      <c r="AS455" s="319"/>
    </row>
    <row r="456" spans="1:45" s="367" customFormat="1">
      <c r="A456" s="319"/>
      <c r="B456" s="319"/>
      <c r="C456" s="319"/>
      <c r="D456" s="319"/>
      <c r="E456" s="319"/>
      <c r="F456" s="319"/>
      <c r="G456" s="319"/>
      <c r="H456" s="319"/>
      <c r="I456" s="319"/>
      <c r="J456" s="319"/>
      <c r="K456" s="319"/>
      <c r="L456" s="319"/>
      <c r="M456" s="319"/>
      <c r="N456" s="319"/>
      <c r="O456" s="319"/>
      <c r="P456" s="319"/>
      <c r="Q456" s="319"/>
      <c r="R456" s="319"/>
      <c r="S456" s="319"/>
      <c r="T456" s="319"/>
      <c r="U456" s="319"/>
      <c r="V456" s="319"/>
      <c r="W456" s="319"/>
      <c r="X456" s="319"/>
      <c r="Y456" s="319"/>
      <c r="Z456" s="319"/>
      <c r="AA456" s="319"/>
      <c r="AB456" s="318"/>
      <c r="AC456" s="320"/>
      <c r="AD456" s="319"/>
      <c r="AE456" s="319"/>
      <c r="AF456" s="319"/>
      <c r="AG456" s="319"/>
      <c r="AH456" s="319"/>
      <c r="AI456" s="319"/>
      <c r="AK456" s="319"/>
      <c r="AL456" s="319"/>
      <c r="AM456" s="319"/>
      <c r="AN456" s="319"/>
      <c r="AO456" s="319"/>
      <c r="AP456" s="319"/>
      <c r="AQ456" s="319"/>
      <c r="AR456" s="319"/>
      <c r="AS456" s="319"/>
    </row>
  </sheetData>
  <mergeCells count="57">
    <mergeCell ref="A6:A10"/>
    <mergeCell ref="B6:B10"/>
    <mergeCell ref="C6:C10"/>
    <mergeCell ref="D6:D10"/>
    <mergeCell ref="E6:E10"/>
    <mergeCell ref="A1:AI1"/>
    <mergeCell ref="A2:AI2"/>
    <mergeCell ref="A3:AI3"/>
    <mergeCell ref="A4:AI4"/>
    <mergeCell ref="A5:AI5"/>
    <mergeCell ref="P9:P10"/>
    <mergeCell ref="U6:X7"/>
    <mergeCell ref="O7:P8"/>
    <mergeCell ref="Q7:R8"/>
    <mergeCell ref="H8:H10"/>
    <mergeCell ref="I8:I10"/>
    <mergeCell ref="U8:U10"/>
    <mergeCell ref="V8:X8"/>
    <mergeCell ref="Q9:Q10"/>
    <mergeCell ref="R9:R10"/>
    <mergeCell ref="S9:S10"/>
    <mergeCell ref="T9:T10"/>
    <mergeCell ref="V9:V10"/>
    <mergeCell ref="W9:X9"/>
    <mergeCell ref="Y6:Z7"/>
    <mergeCell ref="F6:F10"/>
    <mergeCell ref="G6:I6"/>
    <mergeCell ref="J6:L6"/>
    <mergeCell ref="M6:R6"/>
    <mergeCell ref="S6:T8"/>
    <mergeCell ref="G7:G10"/>
    <mergeCell ref="H7:I7"/>
    <mergeCell ref="J7:J10"/>
    <mergeCell ref="K7:L7"/>
    <mergeCell ref="M7:N8"/>
    <mergeCell ref="K8:K10"/>
    <mergeCell ref="L8:L10"/>
    <mergeCell ref="M9:M10"/>
    <mergeCell ref="N9:N10"/>
    <mergeCell ref="O9:O10"/>
    <mergeCell ref="Y8:Y10"/>
    <mergeCell ref="Z8:Z10"/>
    <mergeCell ref="AO9:AO10"/>
    <mergeCell ref="AA8:AA10"/>
    <mergeCell ref="AB8:AD8"/>
    <mergeCell ref="AE8:AE10"/>
    <mergeCell ref="AF8:AH8"/>
    <mergeCell ref="AL8:AL10"/>
    <mergeCell ref="AO8:AQ8"/>
    <mergeCell ref="AB9:AB10"/>
    <mergeCell ref="AC9:AD9"/>
    <mergeCell ref="AF9:AF10"/>
    <mergeCell ref="AA6:AD7"/>
    <mergeCell ref="AE6:AH7"/>
    <mergeCell ref="AI6:AI10"/>
    <mergeCell ref="AL6:AQ7"/>
    <mergeCell ref="AG9:AH9"/>
  </mergeCells>
  <pageMargins left="0" right="0" top="0.43307086614173201" bottom="0.25" header="0.31496062992126" footer="0.15748031496063"/>
  <pageSetup paperSize="9" scale="59" orientation="landscape" r:id="rId1"/>
  <colBreaks count="1" manualBreakCount="1">
    <brk id="35" max="16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360"/>
  <sheetViews>
    <sheetView view="pageBreakPreview" zoomScale="51" zoomScaleNormal="55" zoomScaleSheetLayoutView="51" workbookViewId="0">
      <selection activeCell="E13" sqref="E13"/>
    </sheetView>
  </sheetViews>
  <sheetFormatPr defaultRowHeight="18.75"/>
  <cols>
    <col min="1" max="1" width="5.125" style="41" customWidth="1"/>
    <col min="2" max="2" width="32.375" style="42" customWidth="1"/>
    <col min="3" max="3" width="12.375" style="45" customWidth="1"/>
    <col min="4" max="6" width="10.25" style="45" customWidth="1"/>
    <col min="7" max="7" width="17.125" style="45" customWidth="1"/>
    <col min="8" max="9" width="11" style="3" customWidth="1"/>
    <col min="10" max="10" width="11" style="45" hidden="1" customWidth="1"/>
    <col min="11" max="12" width="11" style="3" hidden="1" customWidth="1"/>
    <col min="13" max="14" width="11" style="3" customWidth="1"/>
    <col min="15" max="16" width="11" style="3" hidden="1" customWidth="1"/>
    <col min="17" max="17" width="12.125" style="3" customWidth="1"/>
    <col min="18" max="18" width="10.125" style="3" customWidth="1"/>
    <col min="19" max="22" width="11" style="3" customWidth="1"/>
    <col min="23" max="23" width="10.375" style="3" customWidth="1"/>
    <col min="24" max="24" width="9.375" style="3" customWidth="1"/>
    <col min="25" max="25" width="11.375" style="3" hidden="1" customWidth="1"/>
    <col min="26" max="26" width="11.875" style="3" hidden="1" customWidth="1"/>
    <col min="27" max="27" width="11" style="3" hidden="1" customWidth="1"/>
    <col min="28" max="28" width="10.375" style="3" hidden="1" customWidth="1"/>
    <col min="29" max="29" width="10.625" style="3" hidden="1" customWidth="1"/>
    <col min="30" max="30" width="11" style="3" hidden="1" customWidth="1"/>
    <col min="31" max="31" width="11" style="3" customWidth="1"/>
    <col min="32" max="33" width="9.75" style="3" customWidth="1"/>
    <col min="34" max="34" width="8.625" style="3" customWidth="1"/>
    <col min="35" max="35" width="20.875" style="3" customWidth="1"/>
    <col min="36" max="36" width="9.375" style="3" hidden="1" customWidth="1"/>
    <col min="37" max="37" width="10.375" style="3" hidden="1" customWidth="1"/>
    <col min="38" max="38" width="9.75" style="3" hidden="1" customWidth="1"/>
    <col min="39" max="40" width="8.625" style="15"/>
    <col min="41" max="41" width="13.625" style="15" customWidth="1"/>
    <col min="42" max="266" width="8.625" style="15"/>
    <col min="267" max="267" width="5.125" style="15" customWidth="1"/>
    <col min="268" max="268" width="32.375" style="15" customWidth="1"/>
    <col min="269" max="271" width="10.25" style="15" customWidth="1"/>
    <col min="272" max="273" width="12.375" style="15" customWidth="1"/>
    <col min="274" max="274" width="11.25" style="15" customWidth="1"/>
    <col min="275" max="275" width="12.375" style="15" customWidth="1"/>
    <col min="276" max="276" width="11.25" style="15" customWidth="1"/>
    <col min="277" max="277" width="12.375" style="15" customWidth="1"/>
    <col min="278" max="278" width="11.25" style="15" customWidth="1"/>
    <col min="279" max="279" width="12.375" style="15" customWidth="1"/>
    <col min="280" max="280" width="11.25" style="15" customWidth="1"/>
    <col min="281" max="281" width="12.375" style="15" customWidth="1"/>
    <col min="282" max="282" width="11.25" style="15" customWidth="1"/>
    <col min="283" max="283" width="14.125" style="15" customWidth="1"/>
    <col min="284" max="284" width="10.25" style="15" customWidth="1"/>
    <col min="285" max="285" width="17.125" style="15" customWidth="1"/>
    <col min="286" max="286" width="12" style="15" customWidth="1"/>
    <col min="287" max="287" width="14.125" style="15" customWidth="1"/>
    <col min="288" max="288" width="10.25" style="15" customWidth="1"/>
    <col min="289" max="289" width="17.125" style="15" customWidth="1"/>
    <col min="290" max="290" width="12" style="15" customWidth="1"/>
    <col min="291" max="291" width="10.75" style="15" customWidth="1"/>
    <col min="292" max="294" width="0" style="15" hidden="1" customWidth="1"/>
    <col min="295" max="522" width="8.625" style="15"/>
    <col min="523" max="523" width="5.125" style="15" customWidth="1"/>
    <col min="524" max="524" width="32.375" style="15" customWidth="1"/>
    <col min="525" max="527" width="10.25" style="15" customWidth="1"/>
    <col min="528" max="529" width="12.375" style="15" customWidth="1"/>
    <col min="530" max="530" width="11.25" style="15" customWidth="1"/>
    <col min="531" max="531" width="12.375" style="15" customWidth="1"/>
    <col min="532" max="532" width="11.25" style="15" customWidth="1"/>
    <col min="533" max="533" width="12.375" style="15" customWidth="1"/>
    <col min="534" max="534" width="11.25" style="15" customWidth="1"/>
    <col min="535" max="535" width="12.375" style="15" customWidth="1"/>
    <col min="536" max="536" width="11.25" style="15" customWidth="1"/>
    <col min="537" max="537" width="12.375" style="15" customWidth="1"/>
    <col min="538" max="538" width="11.25" style="15" customWidth="1"/>
    <col min="539" max="539" width="14.125" style="15" customWidth="1"/>
    <col min="540" max="540" width="10.25" style="15" customWidth="1"/>
    <col min="541" max="541" width="17.125" style="15" customWidth="1"/>
    <col min="542" max="542" width="12" style="15" customWidth="1"/>
    <col min="543" max="543" width="14.125" style="15" customWidth="1"/>
    <col min="544" max="544" width="10.25" style="15" customWidth="1"/>
    <col min="545" max="545" width="17.125" style="15" customWidth="1"/>
    <col min="546" max="546" width="12" style="15" customWidth="1"/>
    <col min="547" max="547" width="10.75" style="15" customWidth="1"/>
    <col min="548" max="550" width="0" style="15" hidden="1" customWidth="1"/>
    <col min="551" max="778" width="8.625" style="15"/>
    <col min="779" max="779" width="5.125" style="15" customWidth="1"/>
    <col min="780" max="780" width="32.375" style="15" customWidth="1"/>
    <col min="781" max="783" width="10.25" style="15" customWidth="1"/>
    <col min="784" max="785" width="12.375" style="15" customWidth="1"/>
    <col min="786" max="786" width="11.25" style="15" customWidth="1"/>
    <col min="787" max="787" width="12.375" style="15" customWidth="1"/>
    <col min="788" max="788" width="11.25" style="15" customWidth="1"/>
    <col min="789" max="789" width="12.375" style="15" customWidth="1"/>
    <col min="790" max="790" width="11.25" style="15" customWidth="1"/>
    <col min="791" max="791" width="12.375" style="15" customWidth="1"/>
    <col min="792" max="792" width="11.25" style="15" customWidth="1"/>
    <col min="793" max="793" width="12.375" style="15" customWidth="1"/>
    <col min="794" max="794" width="11.25" style="15" customWidth="1"/>
    <col min="795" max="795" width="14.125" style="15" customWidth="1"/>
    <col min="796" max="796" width="10.25" style="15" customWidth="1"/>
    <col min="797" max="797" width="17.125" style="15" customWidth="1"/>
    <col min="798" max="798" width="12" style="15" customWidth="1"/>
    <col min="799" max="799" width="14.125" style="15" customWidth="1"/>
    <col min="800" max="800" width="10.25" style="15" customWidth="1"/>
    <col min="801" max="801" width="17.125" style="15" customWidth="1"/>
    <col min="802" max="802" width="12" style="15" customWidth="1"/>
    <col min="803" max="803" width="10.75" style="15" customWidth="1"/>
    <col min="804" max="806" width="0" style="15" hidden="1" customWidth="1"/>
    <col min="807" max="1034" width="8.625" style="15"/>
    <col min="1035" max="1035" width="5.125" style="15" customWidth="1"/>
    <col min="1036" max="1036" width="32.375" style="15" customWidth="1"/>
    <col min="1037" max="1039" width="10.25" style="15" customWidth="1"/>
    <col min="1040" max="1041" width="12.375" style="15" customWidth="1"/>
    <col min="1042" max="1042" width="11.25" style="15" customWidth="1"/>
    <col min="1043" max="1043" width="12.375" style="15" customWidth="1"/>
    <col min="1044" max="1044" width="11.25" style="15" customWidth="1"/>
    <col min="1045" max="1045" width="12.375" style="15" customWidth="1"/>
    <col min="1046" max="1046" width="11.25" style="15" customWidth="1"/>
    <col min="1047" max="1047" width="12.375" style="15" customWidth="1"/>
    <col min="1048" max="1048" width="11.25" style="15" customWidth="1"/>
    <col min="1049" max="1049" width="12.375" style="15" customWidth="1"/>
    <col min="1050" max="1050" width="11.25" style="15" customWidth="1"/>
    <col min="1051" max="1051" width="14.125" style="15" customWidth="1"/>
    <col min="1052" max="1052" width="10.25" style="15" customWidth="1"/>
    <col min="1053" max="1053" width="17.125" style="15" customWidth="1"/>
    <col min="1054" max="1054" width="12" style="15" customWidth="1"/>
    <col min="1055" max="1055" width="14.125" style="15" customWidth="1"/>
    <col min="1056" max="1056" width="10.25" style="15" customWidth="1"/>
    <col min="1057" max="1057" width="17.125" style="15" customWidth="1"/>
    <col min="1058" max="1058" width="12" style="15" customWidth="1"/>
    <col min="1059" max="1059" width="10.75" style="15" customWidth="1"/>
    <col min="1060" max="1062" width="0" style="15" hidden="1" customWidth="1"/>
    <col min="1063" max="1290" width="8.625" style="15"/>
    <col min="1291" max="1291" width="5.125" style="15" customWidth="1"/>
    <col min="1292" max="1292" width="32.375" style="15" customWidth="1"/>
    <col min="1293" max="1295" width="10.25" style="15" customWidth="1"/>
    <col min="1296" max="1297" width="12.375" style="15" customWidth="1"/>
    <col min="1298" max="1298" width="11.25" style="15" customWidth="1"/>
    <col min="1299" max="1299" width="12.375" style="15" customWidth="1"/>
    <col min="1300" max="1300" width="11.25" style="15" customWidth="1"/>
    <col min="1301" max="1301" width="12.375" style="15" customWidth="1"/>
    <col min="1302" max="1302" width="11.25" style="15" customWidth="1"/>
    <col min="1303" max="1303" width="12.375" style="15" customWidth="1"/>
    <col min="1304" max="1304" width="11.25" style="15" customWidth="1"/>
    <col min="1305" max="1305" width="12.375" style="15" customWidth="1"/>
    <col min="1306" max="1306" width="11.25" style="15" customWidth="1"/>
    <col min="1307" max="1307" width="14.125" style="15" customWidth="1"/>
    <col min="1308" max="1308" width="10.25" style="15" customWidth="1"/>
    <col min="1309" max="1309" width="17.125" style="15" customWidth="1"/>
    <col min="1310" max="1310" width="12" style="15" customWidth="1"/>
    <col min="1311" max="1311" width="14.125" style="15" customWidth="1"/>
    <col min="1312" max="1312" width="10.25" style="15" customWidth="1"/>
    <col min="1313" max="1313" width="17.125" style="15" customWidth="1"/>
    <col min="1314" max="1314" width="12" style="15" customWidth="1"/>
    <col min="1315" max="1315" width="10.75" style="15" customWidth="1"/>
    <col min="1316" max="1318" width="0" style="15" hidden="1" customWidth="1"/>
    <col min="1319" max="1546" width="8.625" style="15"/>
    <col min="1547" max="1547" width="5.125" style="15" customWidth="1"/>
    <col min="1548" max="1548" width="32.375" style="15" customWidth="1"/>
    <col min="1549" max="1551" width="10.25" style="15" customWidth="1"/>
    <col min="1552" max="1553" width="12.375" style="15" customWidth="1"/>
    <col min="1554" max="1554" width="11.25" style="15" customWidth="1"/>
    <col min="1555" max="1555" width="12.375" style="15" customWidth="1"/>
    <col min="1556" max="1556" width="11.25" style="15" customWidth="1"/>
    <col min="1557" max="1557" width="12.375" style="15" customWidth="1"/>
    <col min="1558" max="1558" width="11.25" style="15" customWidth="1"/>
    <col min="1559" max="1559" width="12.375" style="15" customWidth="1"/>
    <col min="1560" max="1560" width="11.25" style="15" customWidth="1"/>
    <col min="1561" max="1561" width="12.375" style="15" customWidth="1"/>
    <col min="1562" max="1562" width="11.25" style="15" customWidth="1"/>
    <col min="1563" max="1563" width="14.125" style="15" customWidth="1"/>
    <col min="1564" max="1564" width="10.25" style="15" customWidth="1"/>
    <col min="1565" max="1565" width="17.125" style="15" customWidth="1"/>
    <col min="1566" max="1566" width="12" style="15" customWidth="1"/>
    <col min="1567" max="1567" width="14.125" style="15" customWidth="1"/>
    <col min="1568" max="1568" width="10.25" style="15" customWidth="1"/>
    <col min="1569" max="1569" width="17.125" style="15" customWidth="1"/>
    <col min="1570" max="1570" width="12" style="15" customWidth="1"/>
    <col min="1571" max="1571" width="10.75" style="15" customWidth="1"/>
    <col min="1572" max="1574" width="0" style="15" hidden="1" customWidth="1"/>
    <col min="1575" max="1802" width="8.625" style="15"/>
    <col min="1803" max="1803" width="5.125" style="15" customWidth="1"/>
    <col min="1804" max="1804" width="32.375" style="15" customWidth="1"/>
    <col min="1805" max="1807" width="10.25" style="15" customWidth="1"/>
    <col min="1808" max="1809" width="12.375" style="15" customWidth="1"/>
    <col min="1810" max="1810" width="11.25" style="15" customWidth="1"/>
    <col min="1811" max="1811" width="12.375" style="15" customWidth="1"/>
    <col min="1812" max="1812" width="11.25" style="15" customWidth="1"/>
    <col min="1813" max="1813" width="12.375" style="15" customWidth="1"/>
    <col min="1814" max="1814" width="11.25" style="15" customWidth="1"/>
    <col min="1815" max="1815" width="12.375" style="15" customWidth="1"/>
    <col min="1816" max="1816" width="11.25" style="15" customWidth="1"/>
    <col min="1817" max="1817" width="12.375" style="15" customWidth="1"/>
    <col min="1818" max="1818" width="11.25" style="15" customWidth="1"/>
    <col min="1819" max="1819" width="14.125" style="15" customWidth="1"/>
    <col min="1820" max="1820" width="10.25" style="15" customWidth="1"/>
    <col min="1821" max="1821" width="17.125" style="15" customWidth="1"/>
    <col min="1822" max="1822" width="12" style="15" customWidth="1"/>
    <col min="1823" max="1823" width="14.125" style="15" customWidth="1"/>
    <col min="1824" max="1824" width="10.25" style="15" customWidth="1"/>
    <col min="1825" max="1825" width="17.125" style="15" customWidth="1"/>
    <col min="1826" max="1826" width="12" style="15" customWidth="1"/>
    <col min="1827" max="1827" width="10.75" style="15" customWidth="1"/>
    <col min="1828" max="1830" width="0" style="15" hidden="1" customWidth="1"/>
    <col min="1831" max="2058" width="8.625" style="15"/>
    <col min="2059" max="2059" width="5.125" style="15" customWidth="1"/>
    <col min="2060" max="2060" width="32.375" style="15" customWidth="1"/>
    <col min="2061" max="2063" width="10.25" style="15" customWidth="1"/>
    <col min="2064" max="2065" width="12.375" style="15" customWidth="1"/>
    <col min="2066" max="2066" width="11.25" style="15" customWidth="1"/>
    <col min="2067" max="2067" width="12.375" style="15" customWidth="1"/>
    <col min="2068" max="2068" width="11.25" style="15" customWidth="1"/>
    <col min="2069" max="2069" width="12.375" style="15" customWidth="1"/>
    <col min="2070" max="2070" width="11.25" style="15" customWidth="1"/>
    <col min="2071" max="2071" width="12.375" style="15" customWidth="1"/>
    <col min="2072" max="2072" width="11.25" style="15" customWidth="1"/>
    <col min="2073" max="2073" width="12.375" style="15" customWidth="1"/>
    <col min="2074" max="2074" width="11.25" style="15" customWidth="1"/>
    <col min="2075" max="2075" width="14.125" style="15" customWidth="1"/>
    <col min="2076" max="2076" width="10.25" style="15" customWidth="1"/>
    <col min="2077" max="2077" width="17.125" style="15" customWidth="1"/>
    <col min="2078" max="2078" width="12" style="15" customWidth="1"/>
    <col min="2079" max="2079" width="14.125" style="15" customWidth="1"/>
    <col min="2080" max="2080" width="10.25" style="15" customWidth="1"/>
    <col min="2081" max="2081" width="17.125" style="15" customWidth="1"/>
    <col min="2082" max="2082" width="12" style="15" customWidth="1"/>
    <col min="2083" max="2083" width="10.75" style="15" customWidth="1"/>
    <col min="2084" max="2086" width="0" style="15" hidden="1" customWidth="1"/>
    <col min="2087" max="2314" width="8.625" style="15"/>
    <col min="2315" max="2315" width="5.125" style="15" customWidth="1"/>
    <col min="2316" max="2316" width="32.375" style="15" customWidth="1"/>
    <col min="2317" max="2319" width="10.25" style="15" customWidth="1"/>
    <col min="2320" max="2321" width="12.375" style="15" customWidth="1"/>
    <col min="2322" max="2322" width="11.25" style="15" customWidth="1"/>
    <col min="2323" max="2323" width="12.375" style="15" customWidth="1"/>
    <col min="2324" max="2324" width="11.25" style="15" customWidth="1"/>
    <col min="2325" max="2325" width="12.375" style="15" customWidth="1"/>
    <col min="2326" max="2326" width="11.25" style="15" customWidth="1"/>
    <col min="2327" max="2327" width="12.375" style="15" customWidth="1"/>
    <col min="2328" max="2328" width="11.25" style="15" customWidth="1"/>
    <col min="2329" max="2329" width="12.375" style="15" customWidth="1"/>
    <col min="2330" max="2330" width="11.25" style="15" customWidth="1"/>
    <col min="2331" max="2331" width="14.125" style="15" customWidth="1"/>
    <col min="2332" max="2332" width="10.25" style="15" customWidth="1"/>
    <col min="2333" max="2333" width="17.125" style="15" customWidth="1"/>
    <col min="2334" max="2334" width="12" style="15" customWidth="1"/>
    <col min="2335" max="2335" width="14.125" style="15" customWidth="1"/>
    <col min="2336" max="2336" width="10.25" style="15" customWidth="1"/>
    <col min="2337" max="2337" width="17.125" style="15" customWidth="1"/>
    <col min="2338" max="2338" width="12" style="15" customWidth="1"/>
    <col min="2339" max="2339" width="10.75" style="15" customWidth="1"/>
    <col min="2340" max="2342" width="0" style="15" hidden="1" customWidth="1"/>
    <col min="2343" max="2570" width="8.625" style="15"/>
    <col min="2571" max="2571" width="5.125" style="15" customWidth="1"/>
    <col min="2572" max="2572" width="32.375" style="15" customWidth="1"/>
    <col min="2573" max="2575" width="10.25" style="15" customWidth="1"/>
    <col min="2576" max="2577" width="12.375" style="15" customWidth="1"/>
    <col min="2578" max="2578" width="11.25" style="15" customWidth="1"/>
    <col min="2579" max="2579" width="12.375" style="15" customWidth="1"/>
    <col min="2580" max="2580" width="11.25" style="15" customWidth="1"/>
    <col min="2581" max="2581" width="12.375" style="15" customWidth="1"/>
    <col min="2582" max="2582" width="11.25" style="15" customWidth="1"/>
    <col min="2583" max="2583" width="12.375" style="15" customWidth="1"/>
    <col min="2584" max="2584" width="11.25" style="15" customWidth="1"/>
    <col min="2585" max="2585" width="12.375" style="15" customWidth="1"/>
    <col min="2586" max="2586" width="11.25" style="15" customWidth="1"/>
    <col min="2587" max="2587" width="14.125" style="15" customWidth="1"/>
    <col min="2588" max="2588" width="10.25" style="15" customWidth="1"/>
    <col min="2589" max="2589" width="17.125" style="15" customWidth="1"/>
    <col min="2590" max="2590" width="12" style="15" customWidth="1"/>
    <col min="2591" max="2591" width="14.125" style="15" customWidth="1"/>
    <col min="2592" max="2592" width="10.25" style="15" customWidth="1"/>
    <col min="2593" max="2593" width="17.125" style="15" customWidth="1"/>
    <col min="2594" max="2594" width="12" style="15" customWidth="1"/>
    <col min="2595" max="2595" width="10.75" style="15" customWidth="1"/>
    <col min="2596" max="2598" width="0" style="15" hidden="1" customWidth="1"/>
    <col min="2599" max="2826" width="8.625" style="15"/>
    <col min="2827" max="2827" width="5.125" style="15" customWidth="1"/>
    <col min="2828" max="2828" width="32.375" style="15" customWidth="1"/>
    <col min="2829" max="2831" width="10.25" style="15" customWidth="1"/>
    <col min="2832" max="2833" width="12.375" style="15" customWidth="1"/>
    <col min="2834" max="2834" width="11.25" style="15" customWidth="1"/>
    <col min="2835" max="2835" width="12.375" style="15" customWidth="1"/>
    <col min="2836" max="2836" width="11.25" style="15" customWidth="1"/>
    <col min="2837" max="2837" width="12.375" style="15" customWidth="1"/>
    <col min="2838" max="2838" width="11.25" style="15" customWidth="1"/>
    <col min="2839" max="2839" width="12.375" style="15" customWidth="1"/>
    <col min="2840" max="2840" width="11.25" style="15" customWidth="1"/>
    <col min="2841" max="2841" width="12.375" style="15" customWidth="1"/>
    <col min="2842" max="2842" width="11.25" style="15" customWidth="1"/>
    <col min="2843" max="2843" width="14.125" style="15" customWidth="1"/>
    <col min="2844" max="2844" width="10.25" style="15" customWidth="1"/>
    <col min="2845" max="2845" width="17.125" style="15" customWidth="1"/>
    <col min="2846" max="2846" width="12" style="15" customWidth="1"/>
    <col min="2847" max="2847" width="14.125" style="15" customWidth="1"/>
    <col min="2848" max="2848" width="10.25" style="15" customWidth="1"/>
    <col min="2849" max="2849" width="17.125" style="15" customWidth="1"/>
    <col min="2850" max="2850" width="12" style="15" customWidth="1"/>
    <col min="2851" max="2851" width="10.75" style="15" customWidth="1"/>
    <col min="2852" max="2854" width="0" style="15" hidden="1" customWidth="1"/>
    <col min="2855" max="3082" width="8.625" style="15"/>
    <col min="3083" max="3083" width="5.125" style="15" customWidth="1"/>
    <col min="3084" max="3084" width="32.375" style="15" customWidth="1"/>
    <col min="3085" max="3087" width="10.25" style="15" customWidth="1"/>
    <col min="3088" max="3089" width="12.375" style="15" customWidth="1"/>
    <col min="3090" max="3090" width="11.25" style="15" customWidth="1"/>
    <col min="3091" max="3091" width="12.375" style="15" customWidth="1"/>
    <col min="3092" max="3092" width="11.25" style="15" customWidth="1"/>
    <col min="3093" max="3093" width="12.375" style="15" customWidth="1"/>
    <col min="3094" max="3094" width="11.25" style="15" customWidth="1"/>
    <col min="3095" max="3095" width="12.375" style="15" customWidth="1"/>
    <col min="3096" max="3096" width="11.25" style="15" customWidth="1"/>
    <col min="3097" max="3097" width="12.375" style="15" customWidth="1"/>
    <col min="3098" max="3098" width="11.25" style="15" customWidth="1"/>
    <col min="3099" max="3099" width="14.125" style="15" customWidth="1"/>
    <col min="3100" max="3100" width="10.25" style="15" customWidth="1"/>
    <col min="3101" max="3101" width="17.125" style="15" customWidth="1"/>
    <col min="3102" max="3102" width="12" style="15" customWidth="1"/>
    <col min="3103" max="3103" width="14.125" style="15" customWidth="1"/>
    <col min="3104" max="3104" width="10.25" style="15" customWidth="1"/>
    <col min="3105" max="3105" width="17.125" style="15" customWidth="1"/>
    <col min="3106" max="3106" width="12" style="15" customWidth="1"/>
    <col min="3107" max="3107" width="10.75" style="15" customWidth="1"/>
    <col min="3108" max="3110" width="0" style="15" hidden="1" customWidth="1"/>
    <col min="3111" max="3338" width="8.625" style="15"/>
    <col min="3339" max="3339" width="5.125" style="15" customWidth="1"/>
    <col min="3340" max="3340" width="32.375" style="15" customWidth="1"/>
    <col min="3341" max="3343" width="10.25" style="15" customWidth="1"/>
    <col min="3344" max="3345" width="12.375" style="15" customWidth="1"/>
    <col min="3346" max="3346" width="11.25" style="15" customWidth="1"/>
    <col min="3347" max="3347" width="12.375" style="15" customWidth="1"/>
    <col min="3348" max="3348" width="11.25" style="15" customWidth="1"/>
    <col min="3349" max="3349" width="12.375" style="15" customWidth="1"/>
    <col min="3350" max="3350" width="11.25" style="15" customWidth="1"/>
    <col min="3351" max="3351" width="12.375" style="15" customWidth="1"/>
    <col min="3352" max="3352" width="11.25" style="15" customWidth="1"/>
    <col min="3353" max="3353" width="12.375" style="15" customWidth="1"/>
    <col min="3354" max="3354" width="11.25" style="15" customWidth="1"/>
    <col min="3355" max="3355" width="14.125" style="15" customWidth="1"/>
    <col min="3356" max="3356" width="10.25" style="15" customWidth="1"/>
    <col min="3357" max="3357" width="17.125" style="15" customWidth="1"/>
    <col min="3358" max="3358" width="12" style="15" customWidth="1"/>
    <col min="3359" max="3359" width="14.125" style="15" customWidth="1"/>
    <col min="3360" max="3360" width="10.25" style="15" customWidth="1"/>
    <col min="3361" max="3361" width="17.125" style="15" customWidth="1"/>
    <col min="3362" max="3362" width="12" style="15" customWidth="1"/>
    <col min="3363" max="3363" width="10.75" style="15" customWidth="1"/>
    <col min="3364" max="3366" width="0" style="15" hidden="1" customWidth="1"/>
    <col min="3367" max="3594" width="8.625" style="15"/>
    <col min="3595" max="3595" width="5.125" style="15" customWidth="1"/>
    <col min="3596" max="3596" width="32.375" style="15" customWidth="1"/>
    <col min="3597" max="3599" width="10.25" style="15" customWidth="1"/>
    <col min="3600" max="3601" width="12.375" style="15" customWidth="1"/>
    <col min="3602" max="3602" width="11.25" style="15" customWidth="1"/>
    <col min="3603" max="3603" width="12.375" style="15" customWidth="1"/>
    <col min="3604" max="3604" width="11.25" style="15" customWidth="1"/>
    <col min="3605" max="3605" width="12.375" style="15" customWidth="1"/>
    <col min="3606" max="3606" width="11.25" style="15" customWidth="1"/>
    <col min="3607" max="3607" width="12.375" style="15" customWidth="1"/>
    <col min="3608" max="3608" width="11.25" style="15" customWidth="1"/>
    <col min="3609" max="3609" width="12.375" style="15" customWidth="1"/>
    <col min="3610" max="3610" width="11.25" style="15" customWidth="1"/>
    <col min="3611" max="3611" width="14.125" style="15" customWidth="1"/>
    <col min="3612" max="3612" width="10.25" style="15" customWidth="1"/>
    <col min="3613" max="3613" width="17.125" style="15" customWidth="1"/>
    <col min="3614" max="3614" width="12" style="15" customWidth="1"/>
    <col min="3615" max="3615" width="14.125" style="15" customWidth="1"/>
    <col min="3616" max="3616" width="10.25" style="15" customWidth="1"/>
    <col min="3617" max="3617" width="17.125" style="15" customWidth="1"/>
    <col min="3618" max="3618" width="12" style="15" customWidth="1"/>
    <col min="3619" max="3619" width="10.75" style="15" customWidth="1"/>
    <col min="3620" max="3622" width="0" style="15" hidden="1" customWidth="1"/>
    <col min="3623" max="3850" width="8.625" style="15"/>
    <col min="3851" max="3851" width="5.125" style="15" customWidth="1"/>
    <col min="3852" max="3852" width="32.375" style="15" customWidth="1"/>
    <col min="3853" max="3855" width="10.25" style="15" customWidth="1"/>
    <col min="3856" max="3857" width="12.375" style="15" customWidth="1"/>
    <col min="3858" max="3858" width="11.25" style="15" customWidth="1"/>
    <col min="3859" max="3859" width="12.375" style="15" customWidth="1"/>
    <col min="3860" max="3860" width="11.25" style="15" customWidth="1"/>
    <col min="3861" max="3861" width="12.375" style="15" customWidth="1"/>
    <col min="3862" max="3862" width="11.25" style="15" customWidth="1"/>
    <col min="3863" max="3863" width="12.375" style="15" customWidth="1"/>
    <col min="3864" max="3864" width="11.25" style="15" customWidth="1"/>
    <col min="3865" max="3865" width="12.375" style="15" customWidth="1"/>
    <col min="3866" max="3866" width="11.25" style="15" customWidth="1"/>
    <col min="3867" max="3867" width="14.125" style="15" customWidth="1"/>
    <col min="3868" max="3868" width="10.25" style="15" customWidth="1"/>
    <col min="3869" max="3869" width="17.125" style="15" customWidth="1"/>
    <col min="3870" max="3870" width="12" style="15" customWidth="1"/>
    <col min="3871" max="3871" width="14.125" style="15" customWidth="1"/>
    <col min="3872" max="3872" width="10.25" style="15" customWidth="1"/>
    <col min="3873" max="3873" width="17.125" style="15" customWidth="1"/>
    <col min="3874" max="3874" width="12" style="15" customWidth="1"/>
    <col min="3875" max="3875" width="10.75" style="15" customWidth="1"/>
    <col min="3876" max="3878" width="0" style="15" hidden="1" customWidth="1"/>
    <col min="3879" max="4106" width="8.625" style="15"/>
    <col min="4107" max="4107" width="5.125" style="15" customWidth="1"/>
    <col min="4108" max="4108" width="32.375" style="15" customWidth="1"/>
    <col min="4109" max="4111" width="10.25" style="15" customWidth="1"/>
    <col min="4112" max="4113" width="12.375" style="15" customWidth="1"/>
    <col min="4114" max="4114" width="11.25" style="15" customWidth="1"/>
    <col min="4115" max="4115" width="12.375" style="15" customWidth="1"/>
    <col min="4116" max="4116" width="11.25" style="15" customWidth="1"/>
    <col min="4117" max="4117" width="12.375" style="15" customWidth="1"/>
    <col min="4118" max="4118" width="11.25" style="15" customWidth="1"/>
    <col min="4119" max="4119" width="12.375" style="15" customWidth="1"/>
    <col min="4120" max="4120" width="11.25" style="15" customWidth="1"/>
    <col min="4121" max="4121" width="12.375" style="15" customWidth="1"/>
    <col min="4122" max="4122" width="11.25" style="15" customWidth="1"/>
    <col min="4123" max="4123" width="14.125" style="15" customWidth="1"/>
    <col min="4124" max="4124" width="10.25" style="15" customWidth="1"/>
    <col min="4125" max="4125" width="17.125" style="15" customWidth="1"/>
    <col min="4126" max="4126" width="12" style="15" customWidth="1"/>
    <col min="4127" max="4127" width="14.125" style="15" customWidth="1"/>
    <col min="4128" max="4128" width="10.25" style="15" customWidth="1"/>
    <col min="4129" max="4129" width="17.125" style="15" customWidth="1"/>
    <col min="4130" max="4130" width="12" style="15" customWidth="1"/>
    <col min="4131" max="4131" width="10.75" style="15" customWidth="1"/>
    <col min="4132" max="4134" width="0" style="15" hidden="1" customWidth="1"/>
    <col min="4135" max="4362" width="8.625" style="15"/>
    <col min="4363" max="4363" width="5.125" style="15" customWidth="1"/>
    <col min="4364" max="4364" width="32.375" style="15" customWidth="1"/>
    <col min="4365" max="4367" width="10.25" style="15" customWidth="1"/>
    <col min="4368" max="4369" width="12.375" style="15" customWidth="1"/>
    <col min="4370" max="4370" width="11.25" style="15" customWidth="1"/>
    <col min="4371" max="4371" width="12.375" style="15" customWidth="1"/>
    <col min="4372" max="4372" width="11.25" style="15" customWidth="1"/>
    <col min="4373" max="4373" width="12.375" style="15" customWidth="1"/>
    <col min="4374" max="4374" width="11.25" style="15" customWidth="1"/>
    <col min="4375" max="4375" width="12.375" style="15" customWidth="1"/>
    <col min="4376" max="4376" width="11.25" style="15" customWidth="1"/>
    <col min="4377" max="4377" width="12.375" style="15" customWidth="1"/>
    <col min="4378" max="4378" width="11.25" style="15" customWidth="1"/>
    <col min="4379" max="4379" width="14.125" style="15" customWidth="1"/>
    <col min="4380" max="4380" width="10.25" style="15" customWidth="1"/>
    <col min="4381" max="4381" width="17.125" style="15" customWidth="1"/>
    <col min="4382" max="4382" width="12" style="15" customWidth="1"/>
    <col min="4383" max="4383" width="14.125" style="15" customWidth="1"/>
    <col min="4384" max="4384" width="10.25" style="15" customWidth="1"/>
    <col min="4385" max="4385" width="17.125" style="15" customWidth="1"/>
    <col min="4386" max="4386" width="12" style="15" customWidth="1"/>
    <col min="4387" max="4387" width="10.75" style="15" customWidth="1"/>
    <col min="4388" max="4390" width="0" style="15" hidden="1" customWidth="1"/>
    <col min="4391" max="4618" width="8.625" style="15"/>
    <col min="4619" max="4619" width="5.125" style="15" customWidth="1"/>
    <col min="4620" max="4620" width="32.375" style="15" customWidth="1"/>
    <col min="4621" max="4623" width="10.25" style="15" customWidth="1"/>
    <col min="4624" max="4625" width="12.375" style="15" customWidth="1"/>
    <col min="4626" max="4626" width="11.25" style="15" customWidth="1"/>
    <col min="4627" max="4627" width="12.375" style="15" customWidth="1"/>
    <col min="4628" max="4628" width="11.25" style="15" customWidth="1"/>
    <col min="4629" max="4629" width="12.375" style="15" customWidth="1"/>
    <col min="4630" max="4630" width="11.25" style="15" customWidth="1"/>
    <col min="4631" max="4631" width="12.375" style="15" customWidth="1"/>
    <col min="4632" max="4632" width="11.25" style="15" customWidth="1"/>
    <col min="4633" max="4633" width="12.375" style="15" customWidth="1"/>
    <col min="4634" max="4634" width="11.25" style="15" customWidth="1"/>
    <col min="4635" max="4635" width="14.125" style="15" customWidth="1"/>
    <col min="4636" max="4636" width="10.25" style="15" customWidth="1"/>
    <col min="4637" max="4637" width="17.125" style="15" customWidth="1"/>
    <col min="4638" max="4638" width="12" style="15" customWidth="1"/>
    <col min="4639" max="4639" width="14.125" style="15" customWidth="1"/>
    <col min="4640" max="4640" width="10.25" style="15" customWidth="1"/>
    <col min="4641" max="4641" width="17.125" style="15" customWidth="1"/>
    <col min="4642" max="4642" width="12" style="15" customWidth="1"/>
    <col min="4643" max="4643" width="10.75" style="15" customWidth="1"/>
    <col min="4644" max="4646" width="0" style="15" hidden="1" customWidth="1"/>
    <col min="4647" max="4874" width="8.625" style="15"/>
    <col min="4875" max="4875" width="5.125" style="15" customWidth="1"/>
    <col min="4876" max="4876" width="32.375" style="15" customWidth="1"/>
    <col min="4877" max="4879" width="10.25" style="15" customWidth="1"/>
    <col min="4880" max="4881" width="12.375" style="15" customWidth="1"/>
    <col min="4882" max="4882" width="11.25" style="15" customWidth="1"/>
    <col min="4883" max="4883" width="12.375" style="15" customWidth="1"/>
    <col min="4884" max="4884" width="11.25" style="15" customWidth="1"/>
    <col min="4885" max="4885" width="12.375" style="15" customWidth="1"/>
    <col min="4886" max="4886" width="11.25" style="15" customWidth="1"/>
    <col min="4887" max="4887" width="12.375" style="15" customWidth="1"/>
    <col min="4888" max="4888" width="11.25" style="15" customWidth="1"/>
    <col min="4889" max="4889" width="12.375" style="15" customWidth="1"/>
    <col min="4890" max="4890" width="11.25" style="15" customWidth="1"/>
    <col min="4891" max="4891" width="14.125" style="15" customWidth="1"/>
    <col min="4892" max="4892" width="10.25" style="15" customWidth="1"/>
    <col min="4893" max="4893" width="17.125" style="15" customWidth="1"/>
    <col min="4894" max="4894" width="12" style="15" customWidth="1"/>
    <col min="4895" max="4895" width="14.125" style="15" customWidth="1"/>
    <col min="4896" max="4896" width="10.25" style="15" customWidth="1"/>
    <col min="4897" max="4897" width="17.125" style="15" customWidth="1"/>
    <col min="4898" max="4898" width="12" style="15" customWidth="1"/>
    <col min="4899" max="4899" width="10.75" style="15" customWidth="1"/>
    <col min="4900" max="4902" width="0" style="15" hidden="1" customWidth="1"/>
    <col min="4903" max="5130" width="8.625" style="15"/>
    <col min="5131" max="5131" width="5.125" style="15" customWidth="1"/>
    <col min="5132" max="5132" width="32.375" style="15" customWidth="1"/>
    <col min="5133" max="5135" width="10.25" style="15" customWidth="1"/>
    <col min="5136" max="5137" width="12.375" style="15" customWidth="1"/>
    <col min="5138" max="5138" width="11.25" style="15" customWidth="1"/>
    <col min="5139" max="5139" width="12.375" style="15" customWidth="1"/>
    <col min="5140" max="5140" width="11.25" style="15" customWidth="1"/>
    <col min="5141" max="5141" width="12.375" style="15" customWidth="1"/>
    <col min="5142" max="5142" width="11.25" style="15" customWidth="1"/>
    <col min="5143" max="5143" width="12.375" style="15" customWidth="1"/>
    <col min="5144" max="5144" width="11.25" style="15" customWidth="1"/>
    <col min="5145" max="5145" width="12.375" style="15" customWidth="1"/>
    <col min="5146" max="5146" width="11.25" style="15" customWidth="1"/>
    <col min="5147" max="5147" width="14.125" style="15" customWidth="1"/>
    <col min="5148" max="5148" width="10.25" style="15" customWidth="1"/>
    <col min="5149" max="5149" width="17.125" style="15" customWidth="1"/>
    <col min="5150" max="5150" width="12" style="15" customWidth="1"/>
    <col min="5151" max="5151" width="14.125" style="15" customWidth="1"/>
    <col min="5152" max="5152" width="10.25" style="15" customWidth="1"/>
    <col min="5153" max="5153" width="17.125" style="15" customWidth="1"/>
    <col min="5154" max="5154" width="12" style="15" customWidth="1"/>
    <col min="5155" max="5155" width="10.75" style="15" customWidth="1"/>
    <col min="5156" max="5158" width="0" style="15" hidden="1" customWidth="1"/>
    <col min="5159" max="5386" width="8.625" style="15"/>
    <col min="5387" max="5387" width="5.125" style="15" customWidth="1"/>
    <col min="5388" max="5388" width="32.375" style="15" customWidth="1"/>
    <col min="5389" max="5391" width="10.25" style="15" customWidth="1"/>
    <col min="5392" max="5393" width="12.375" style="15" customWidth="1"/>
    <col min="5394" max="5394" width="11.25" style="15" customWidth="1"/>
    <col min="5395" max="5395" width="12.375" style="15" customWidth="1"/>
    <col min="5396" max="5396" width="11.25" style="15" customWidth="1"/>
    <col min="5397" max="5397" width="12.375" style="15" customWidth="1"/>
    <col min="5398" max="5398" width="11.25" style="15" customWidth="1"/>
    <col min="5399" max="5399" width="12.375" style="15" customWidth="1"/>
    <col min="5400" max="5400" width="11.25" style="15" customWidth="1"/>
    <col min="5401" max="5401" width="12.375" style="15" customWidth="1"/>
    <col min="5402" max="5402" width="11.25" style="15" customWidth="1"/>
    <col min="5403" max="5403" width="14.125" style="15" customWidth="1"/>
    <col min="5404" max="5404" width="10.25" style="15" customWidth="1"/>
    <col min="5405" max="5405" width="17.125" style="15" customWidth="1"/>
    <col min="5406" max="5406" width="12" style="15" customWidth="1"/>
    <col min="5407" max="5407" width="14.125" style="15" customWidth="1"/>
    <col min="5408" max="5408" width="10.25" style="15" customWidth="1"/>
    <col min="5409" max="5409" width="17.125" style="15" customWidth="1"/>
    <col min="5410" max="5410" width="12" style="15" customWidth="1"/>
    <col min="5411" max="5411" width="10.75" style="15" customWidth="1"/>
    <col min="5412" max="5414" width="0" style="15" hidden="1" customWidth="1"/>
    <col min="5415" max="5642" width="8.625" style="15"/>
    <col min="5643" max="5643" width="5.125" style="15" customWidth="1"/>
    <col min="5644" max="5644" width="32.375" style="15" customWidth="1"/>
    <col min="5645" max="5647" width="10.25" style="15" customWidth="1"/>
    <col min="5648" max="5649" width="12.375" style="15" customWidth="1"/>
    <col min="5650" max="5650" width="11.25" style="15" customWidth="1"/>
    <col min="5651" max="5651" width="12.375" style="15" customWidth="1"/>
    <col min="5652" max="5652" width="11.25" style="15" customWidth="1"/>
    <col min="5653" max="5653" width="12.375" style="15" customWidth="1"/>
    <col min="5654" max="5654" width="11.25" style="15" customWidth="1"/>
    <col min="5655" max="5655" width="12.375" style="15" customWidth="1"/>
    <col min="5656" max="5656" width="11.25" style="15" customWidth="1"/>
    <col min="5657" max="5657" width="12.375" style="15" customWidth="1"/>
    <col min="5658" max="5658" width="11.25" style="15" customWidth="1"/>
    <col min="5659" max="5659" width="14.125" style="15" customWidth="1"/>
    <col min="5660" max="5660" width="10.25" style="15" customWidth="1"/>
    <col min="5661" max="5661" width="17.125" style="15" customWidth="1"/>
    <col min="5662" max="5662" width="12" style="15" customWidth="1"/>
    <col min="5663" max="5663" width="14.125" style="15" customWidth="1"/>
    <col min="5664" max="5664" width="10.25" style="15" customWidth="1"/>
    <col min="5665" max="5665" width="17.125" style="15" customWidth="1"/>
    <col min="5666" max="5666" width="12" style="15" customWidth="1"/>
    <col min="5667" max="5667" width="10.75" style="15" customWidth="1"/>
    <col min="5668" max="5670" width="0" style="15" hidden="1" customWidth="1"/>
    <col min="5671" max="5898" width="8.625" style="15"/>
    <col min="5899" max="5899" width="5.125" style="15" customWidth="1"/>
    <col min="5900" max="5900" width="32.375" style="15" customWidth="1"/>
    <col min="5901" max="5903" width="10.25" style="15" customWidth="1"/>
    <col min="5904" max="5905" width="12.375" style="15" customWidth="1"/>
    <col min="5906" max="5906" width="11.25" style="15" customWidth="1"/>
    <col min="5907" max="5907" width="12.375" style="15" customWidth="1"/>
    <col min="5908" max="5908" width="11.25" style="15" customWidth="1"/>
    <col min="5909" max="5909" width="12.375" style="15" customWidth="1"/>
    <col min="5910" max="5910" width="11.25" style="15" customWidth="1"/>
    <col min="5911" max="5911" width="12.375" style="15" customWidth="1"/>
    <col min="5912" max="5912" width="11.25" style="15" customWidth="1"/>
    <col min="5913" max="5913" width="12.375" style="15" customWidth="1"/>
    <col min="5914" max="5914" width="11.25" style="15" customWidth="1"/>
    <col min="5915" max="5915" width="14.125" style="15" customWidth="1"/>
    <col min="5916" max="5916" width="10.25" style="15" customWidth="1"/>
    <col min="5917" max="5917" width="17.125" style="15" customWidth="1"/>
    <col min="5918" max="5918" width="12" style="15" customWidth="1"/>
    <col min="5919" max="5919" width="14.125" style="15" customWidth="1"/>
    <col min="5920" max="5920" width="10.25" style="15" customWidth="1"/>
    <col min="5921" max="5921" width="17.125" style="15" customWidth="1"/>
    <col min="5922" max="5922" width="12" style="15" customWidth="1"/>
    <col min="5923" max="5923" width="10.75" style="15" customWidth="1"/>
    <col min="5924" max="5926" width="0" style="15" hidden="1" customWidth="1"/>
    <col min="5927" max="6154" width="8.625" style="15"/>
    <col min="6155" max="6155" width="5.125" style="15" customWidth="1"/>
    <col min="6156" max="6156" width="32.375" style="15" customWidth="1"/>
    <col min="6157" max="6159" width="10.25" style="15" customWidth="1"/>
    <col min="6160" max="6161" width="12.375" style="15" customWidth="1"/>
    <col min="6162" max="6162" width="11.25" style="15" customWidth="1"/>
    <col min="6163" max="6163" width="12.375" style="15" customWidth="1"/>
    <col min="6164" max="6164" width="11.25" style="15" customWidth="1"/>
    <col min="6165" max="6165" width="12.375" style="15" customWidth="1"/>
    <col min="6166" max="6166" width="11.25" style="15" customWidth="1"/>
    <col min="6167" max="6167" width="12.375" style="15" customWidth="1"/>
    <col min="6168" max="6168" width="11.25" style="15" customWidth="1"/>
    <col min="6169" max="6169" width="12.375" style="15" customWidth="1"/>
    <col min="6170" max="6170" width="11.25" style="15" customWidth="1"/>
    <col min="6171" max="6171" width="14.125" style="15" customWidth="1"/>
    <col min="6172" max="6172" width="10.25" style="15" customWidth="1"/>
    <col min="6173" max="6173" width="17.125" style="15" customWidth="1"/>
    <col min="6174" max="6174" width="12" style="15" customWidth="1"/>
    <col min="6175" max="6175" width="14.125" style="15" customWidth="1"/>
    <col min="6176" max="6176" width="10.25" style="15" customWidth="1"/>
    <col min="6177" max="6177" width="17.125" style="15" customWidth="1"/>
    <col min="6178" max="6178" width="12" style="15" customWidth="1"/>
    <col min="6179" max="6179" width="10.75" style="15" customWidth="1"/>
    <col min="6180" max="6182" width="0" style="15" hidden="1" customWidth="1"/>
    <col min="6183" max="6410" width="8.625" style="15"/>
    <col min="6411" max="6411" width="5.125" style="15" customWidth="1"/>
    <col min="6412" max="6412" width="32.375" style="15" customWidth="1"/>
    <col min="6413" max="6415" width="10.25" style="15" customWidth="1"/>
    <col min="6416" max="6417" width="12.375" style="15" customWidth="1"/>
    <col min="6418" max="6418" width="11.25" style="15" customWidth="1"/>
    <col min="6419" max="6419" width="12.375" style="15" customWidth="1"/>
    <col min="6420" max="6420" width="11.25" style="15" customWidth="1"/>
    <col min="6421" max="6421" width="12.375" style="15" customWidth="1"/>
    <col min="6422" max="6422" width="11.25" style="15" customWidth="1"/>
    <col min="6423" max="6423" width="12.375" style="15" customWidth="1"/>
    <col min="6424" max="6424" width="11.25" style="15" customWidth="1"/>
    <col min="6425" max="6425" width="12.375" style="15" customWidth="1"/>
    <col min="6426" max="6426" width="11.25" style="15" customWidth="1"/>
    <col min="6427" max="6427" width="14.125" style="15" customWidth="1"/>
    <col min="6428" max="6428" width="10.25" style="15" customWidth="1"/>
    <col min="6429" max="6429" width="17.125" style="15" customWidth="1"/>
    <col min="6430" max="6430" width="12" style="15" customWidth="1"/>
    <col min="6431" max="6431" width="14.125" style="15" customWidth="1"/>
    <col min="6432" max="6432" width="10.25" style="15" customWidth="1"/>
    <col min="6433" max="6433" width="17.125" style="15" customWidth="1"/>
    <col min="6434" max="6434" width="12" style="15" customWidth="1"/>
    <col min="6435" max="6435" width="10.75" style="15" customWidth="1"/>
    <col min="6436" max="6438" width="0" style="15" hidden="1" customWidth="1"/>
    <col min="6439" max="6666" width="8.625" style="15"/>
    <col min="6667" max="6667" width="5.125" style="15" customWidth="1"/>
    <col min="6668" max="6668" width="32.375" style="15" customWidth="1"/>
    <col min="6669" max="6671" width="10.25" style="15" customWidth="1"/>
    <col min="6672" max="6673" width="12.375" style="15" customWidth="1"/>
    <col min="6674" max="6674" width="11.25" style="15" customWidth="1"/>
    <col min="6675" max="6675" width="12.375" style="15" customWidth="1"/>
    <col min="6676" max="6676" width="11.25" style="15" customWidth="1"/>
    <col min="6677" max="6677" width="12.375" style="15" customWidth="1"/>
    <col min="6678" max="6678" width="11.25" style="15" customWidth="1"/>
    <col min="6679" max="6679" width="12.375" style="15" customWidth="1"/>
    <col min="6680" max="6680" width="11.25" style="15" customWidth="1"/>
    <col min="6681" max="6681" width="12.375" style="15" customWidth="1"/>
    <col min="6682" max="6682" width="11.25" style="15" customWidth="1"/>
    <col min="6683" max="6683" width="14.125" style="15" customWidth="1"/>
    <col min="6684" max="6684" width="10.25" style="15" customWidth="1"/>
    <col min="6685" max="6685" width="17.125" style="15" customWidth="1"/>
    <col min="6686" max="6686" width="12" style="15" customWidth="1"/>
    <col min="6687" max="6687" width="14.125" style="15" customWidth="1"/>
    <col min="6688" max="6688" width="10.25" style="15" customWidth="1"/>
    <col min="6689" max="6689" width="17.125" style="15" customWidth="1"/>
    <col min="6690" max="6690" width="12" style="15" customWidth="1"/>
    <col min="6691" max="6691" width="10.75" style="15" customWidth="1"/>
    <col min="6692" max="6694" width="0" style="15" hidden="1" customWidth="1"/>
    <col min="6695" max="6922" width="8.625" style="15"/>
    <col min="6923" max="6923" width="5.125" style="15" customWidth="1"/>
    <col min="6924" max="6924" width="32.375" style="15" customWidth="1"/>
    <col min="6925" max="6927" width="10.25" style="15" customWidth="1"/>
    <col min="6928" max="6929" width="12.375" style="15" customWidth="1"/>
    <col min="6930" max="6930" width="11.25" style="15" customWidth="1"/>
    <col min="6931" max="6931" width="12.375" style="15" customWidth="1"/>
    <col min="6932" max="6932" width="11.25" style="15" customWidth="1"/>
    <col min="6933" max="6933" width="12.375" style="15" customWidth="1"/>
    <col min="6934" max="6934" width="11.25" style="15" customWidth="1"/>
    <col min="6935" max="6935" width="12.375" style="15" customWidth="1"/>
    <col min="6936" max="6936" width="11.25" style="15" customWidth="1"/>
    <col min="6937" max="6937" width="12.375" style="15" customWidth="1"/>
    <col min="6938" max="6938" width="11.25" style="15" customWidth="1"/>
    <col min="6939" max="6939" width="14.125" style="15" customWidth="1"/>
    <col min="6940" max="6940" width="10.25" style="15" customWidth="1"/>
    <col min="6941" max="6941" width="17.125" style="15" customWidth="1"/>
    <col min="6942" max="6942" width="12" style="15" customWidth="1"/>
    <col min="6943" max="6943" width="14.125" style="15" customWidth="1"/>
    <col min="6944" max="6944" width="10.25" style="15" customWidth="1"/>
    <col min="6945" max="6945" width="17.125" style="15" customWidth="1"/>
    <col min="6946" max="6946" width="12" style="15" customWidth="1"/>
    <col min="6947" max="6947" width="10.75" style="15" customWidth="1"/>
    <col min="6948" max="6950" width="0" style="15" hidden="1" customWidth="1"/>
    <col min="6951" max="7178" width="8.625" style="15"/>
    <col min="7179" max="7179" width="5.125" style="15" customWidth="1"/>
    <col min="7180" max="7180" width="32.375" style="15" customWidth="1"/>
    <col min="7181" max="7183" width="10.25" style="15" customWidth="1"/>
    <col min="7184" max="7185" width="12.375" style="15" customWidth="1"/>
    <col min="7186" max="7186" width="11.25" style="15" customWidth="1"/>
    <col min="7187" max="7187" width="12.375" style="15" customWidth="1"/>
    <col min="7188" max="7188" width="11.25" style="15" customWidth="1"/>
    <col min="7189" max="7189" width="12.375" style="15" customWidth="1"/>
    <col min="7190" max="7190" width="11.25" style="15" customWidth="1"/>
    <col min="7191" max="7191" width="12.375" style="15" customWidth="1"/>
    <col min="7192" max="7192" width="11.25" style="15" customWidth="1"/>
    <col min="7193" max="7193" width="12.375" style="15" customWidth="1"/>
    <col min="7194" max="7194" width="11.25" style="15" customWidth="1"/>
    <col min="7195" max="7195" width="14.125" style="15" customWidth="1"/>
    <col min="7196" max="7196" width="10.25" style="15" customWidth="1"/>
    <col min="7197" max="7197" width="17.125" style="15" customWidth="1"/>
    <col min="7198" max="7198" width="12" style="15" customWidth="1"/>
    <col min="7199" max="7199" width="14.125" style="15" customWidth="1"/>
    <col min="7200" max="7200" width="10.25" style="15" customWidth="1"/>
    <col min="7201" max="7201" width="17.125" style="15" customWidth="1"/>
    <col min="7202" max="7202" width="12" style="15" customWidth="1"/>
    <col min="7203" max="7203" width="10.75" style="15" customWidth="1"/>
    <col min="7204" max="7206" width="0" style="15" hidden="1" customWidth="1"/>
    <col min="7207" max="7434" width="8.625" style="15"/>
    <col min="7435" max="7435" width="5.125" style="15" customWidth="1"/>
    <col min="7436" max="7436" width="32.375" style="15" customWidth="1"/>
    <col min="7437" max="7439" width="10.25" style="15" customWidth="1"/>
    <col min="7440" max="7441" width="12.375" style="15" customWidth="1"/>
    <col min="7442" max="7442" width="11.25" style="15" customWidth="1"/>
    <col min="7443" max="7443" width="12.375" style="15" customWidth="1"/>
    <col min="7444" max="7444" width="11.25" style="15" customWidth="1"/>
    <col min="7445" max="7445" width="12.375" style="15" customWidth="1"/>
    <col min="7446" max="7446" width="11.25" style="15" customWidth="1"/>
    <col min="7447" max="7447" width="12.375" style="15" customWidth="1"/>
    <col min="7448" max="7448" width="11.25" style="15" customWidth="1"/>
    <col min="7449" max="7449" width="12.375" style="15" customWidth="1"/>
    <col min="7450" max="7450" width="11.25" style="15" customWidth="1"/>
    <col min="7451" max="7451" width="14.125" style="15" customWidth="1"/>
    <col min="7452" max="7452" width="10.25" style="15" customWidth="1"/>
    <col min="7453" max="7453" width="17.125" style="15" customWidth="1"/>
    <col min="7454" max="7454" width="12" style="15" customWidth="1"/>
    <col min="7455" max="7455" width="14.125" style="15" customWidth="1"/>
    <col min="7456" max="7456" width="10.25" style="15" customWidth="1"/>
    <col min="7457" max="7457" width="17.125" style="15" customWidth="1"/>
    <col min="7458" max="7458" width="12" style="15" customWidth="1"/>
    <col min="7459" max="7459" width="10.75" style="15" customWidth="1"/>
    <col min="7460" max="7462" width="0" style="15" hidden="1" customWidth="1"/>
    <col min="7463" max="7690" width="8.625" style="15"/>
    <col min="7691" max="7691" width="5.125" style="15" customWidth="1"/>
    <col min="7692" max="7692" width="32.375" style="15" customWidth="1"/>
    <col min="7693" max="7695" width="10.25" style="15" customWidth="1"/>
    <col min="7696" max="7697" width="12.375" style="15" customWidth="1"/>
    <col min="7698" max="7698" width="11.25" style="15" customWidth="1"/>
    <col min="7699" max="7699" width="12.375" style="15" customWidth="1"/>
    <col min="7700" max="7700" width="11.25" style="15" customWidth="1"/>
    <col min="7701" max="7701" width="12.375" style="15" customWidth="1"/>
    <col min="7702" max="7702" width="11.25" style="15" customWidth="1"/>
    <col min="7703" max="7703" width="12.375" style="15" customWidth="1"/>
    <col min="7704" max="7704" width="11.25" style="15" customWidth="1"/>
    <col min="7705" max="7705" width="12.375" style="15" customWidth="1"/>
    <col min="7706" max="7706" width="11.25" style="15" customWidth="1"/>
    <col min="7707" max="7707" width="14.125" style="15" customWidth="1"/>
    <col min="7708" max="7708" width="10.25" style="15" customWidth="1"/>
    <col min="7709" max="7709" width="17.125" style="15" customWidth="1"/>
    <col min="7710" max="7710" width="12" style="15" customWidth="1"/>
    <col min="7711" max="7711" width="14.125" style="15" customWidth="1"/>
    <col min="7712" max="7712" width="10.25" style="15" customWidth="1"/>
    <col min="7713" max="7713" width="17.125" style="15" customWidth="1"/>
    <col min="7714" max="7714" width="12" style="15" customWidth="1"/>
    <col min="7715" max="7715" width="10.75" style="15" customWidth="1"/>
    <col min="7716" max="7718" width="0" style="15" hidden="1" customWidth="1"/>
    <col min="7719" max="7946" width="8.625" style="15"/>
    <col min="7947" max="7947" width="5.125" style="15" customWidth="1"/>
    <col min="7948" max="7948" width="32.375" style="15" customWidth="1"/>
    <col min="7949" max="7951" width="10.25" style="15" customWidth="1"/>
    <col min="7952" max="7953" width="12.375" style="15" customWidth="1"/>
    <col min="7954" max="7954" width="11.25" style="15" customWidth="1"/>
    <col min="7955" max="7955" width="12.375" style="15" customWidth="1"/>
    <col min="7956" max="7956" width="11.25" style="15" customWidth="1"/>
    <col min="7957" max="7957" width="12.375" style="15" customWidth="1"/>
    <col min="7958" max="7958" width="11.25" style="15" customWidth="1"/>
    <col min="7959" max="7959" width="12.375" style="15" customWidth="1"/>
    <col min="7960" max="7960" width="11.25" style="15" customWidth="1"/>
    <col min="7961" max="7961" width="12.375" style="15" customWidth="1"/>
    <col min="7962" max="7962" width="11.25" style="15" customWidth="1"/>
    <col min="7963" max="7963" width="14.125" style="15" customWidth="1"/>
    <col min="7964" max="7964" width="10.25" style="15" customWidth="1"/>
    <col min="7965" max="7965" width="17.125" style="15" customWidth="1"/>
    <col min="7966" max="7966" width="12" style="15" customWidth="1"/>
    <col min="7967" max="7967" width="14.125" style="15" customWidth="1"/>
    <col min="7968" max="7968" width="10.25" style="15" customWidth="1"/>
    <col min="7969" max="7969" width="17.125" style="15" customWidth="1"/>
    <col min="7970" max="7970" width="12" style="15" customWidth="1"/>
    <col min="7971" max="7971" width="10.75" style="15" customWidth="1"/>
    <col min="7972" max="7974" width="0" style="15" hidden="1" customWidth="1"/>
    <col min="7975" max="8202" width="8.625" style="15"/>
    <col min="8203" max="8203" width="5.125" style="15" customWidth="1"/>
    <col min="8204" max="8204" width="32.375" style="15" customWidth="1"/>
    <col min="8205" max="8207" width="10.25" style="15" customWidth="1"/>
    <col min="8208" max="8209" width="12.375" style="15" customWidth="1"/>
    <col min="8210" max="8210" width="11.25" style="15" customWidth="1"/>
    <col min="8211" max="8211" width="12.375" style="15" customWidth="1"/>
    <col min="8212" max="8212" width="11.25" style="15" customWidth="1"/>
    <col min="8213" max="8213" width="12.375" style="15" customWidth="1"/>
    <col min="8214" max="8214" width="11.25" style="15" customWidth="1"/>
    <col min="8215" max="8215" width="12.375" style="15" customWidth="1"/>
    <col min="8216" max="8216" width="11.25" style="15" customWidth="1"/>
    <col min="8217" max="8217" width="12.375" style="15" customWidth="1"/>
    <col min="8218" max="8218" width="11.25" style="15" customWidth="1"/>
    <col min="8219" max="8219" width="14.125" style="15" customWidth="1"/>
    <col min="8220" max="8220" width="10.25" style="15" customWidth="1"/>
    <col min="8221" max="8221" width="17.125" style="15" customWidth="1"/>
    <col min="8222" max="8222" width="12" style="15" customWidth="1"/>
    <col min="8223" max="8223" width="14.125" style="15" customWidth="1"/>
    <col min="8224" max="8224" width="10.25" style="15" customWidth="1"/>
    <col min="8225" max="8225" width="17.125" style="15" customWidth="1"/>
    <col min="8226" max="8226" width="12" style="15" customWidth="1"/>
    <col min="8227" max="8227" width="10.75" style="15" customWidth="1"/>
    <col min="8228" max="8230" width="0" style="15" hidden="1" customWidth="1"/>
    <col min="8231" max="8458" width="8.625" style="15"/>
    <col min="8459" max="8459" width="5.125" style="15" customWidth="1"/>
    <col min="8460" max="8460" width="32.375" style="15" customWidth="1"/>
    <col min="8461" max="8463" width="10.25" style="15" customWidth="1"/>
    <col min="8464" max="8465" width="12.375" style="15" customWidth="1"/>
    <col min="8466" max="8466" width="11.25" style="15" customWidth="1"/>
    <col min="8467" max="8467" width="12.375" style="15" customWidth="1"/>
    <col min="8468" max="8468" width="11.25" style="15" customWidth="1"/>
    <col min="8469" max="8469" width="12.375" style="15" customWidth="1"/>
    <col min="8470" max="8470" width="11.25" style="15" customWidth="1"/>
    <col min="8471" max="8471" width="12.375" style="15" customWidth="1"/>
    <col min="8472" max="8472" width="11.25" style="15" customWidth="1"/>
    <col min="8473" max="8473" width="12.375" style="15" customWidth="1"/>
    <col min="8474" max="8474" width="11.25" style="15" customWidth="1"/>
    <col min="8475" max="8475" width="14.125" style="15" customWidth="1"/>
    <col min="8476" max="8476" width="10.25" style="15" customWidth="1"/>
    <col min="8477" max="8477" width="17.125" style="15" customWidth="1"/>
    <col min="8478" max="8478" width="12" style="15" customWidth="1"/>
    <col min="8479" max="8479" width="14.125" style="15" customWidth="1"/>
    <col min="8480" max="8480" width="10.25" style="15" customWidth="1"/>
    <col min="8481" max="8481" width="17.125" style="15" customWidth="1"/>
    <col min="8482" max="8482" width="12" style="15" customWidth="1"/>
    <col min="8483" max="8483" width="10.75" style="15" customWidth="1"/>
    <col min="8484" max="8486" width="0" style="15" hidden="1" customWidth="1"/>
    <col min="8487" max="8714" width="8.625" style="15"/>
    <col min="8715" max="8715" width="5.125" style="15" customWidth="1"/>
    <col min="8716" max="8716" width="32.375" style="15" customWidth="1"/>
    <col min="8717" max="8719" width="10.25" style="15" customWidth="1"/>
    <col min="8720" max="8721" width="12.375" style="15" customWidth="1"/>
    <col min="8722" max="8722" width="11.25" style="15" customWidth="1"/>
    <col min="8723" max="8723" width="12.375" style="15" customWidth="1"/>
    <col min="8724" max="8724" width="11.25" style="15" customWidth="1"/>
    <col min="8725" max="8725" width="12.375" style="15" customWidth="1"/>
    <col min="8726" max="8726" width="11.25" style="15" customWidth="1"/>
    <col min="8727" max="8727" width="12.375" style="15" customWidth="1"/>
    <col min="8728" max="8728" width="11.25" style="15" customWidth="1"/>
    <col min="8729" max="8729" width="12.375" style="15" customWidth="1"/>
    <col min="8730" max="8730" width="11.25" style="15" customWidth="1"/>
    <col min="8731" max="8731" width="14.125" style="15" customWidth="1"/>
    <col min="8732" max="8732" width="10.25" style="15" customWidth="1"/>
    <col min="8733" max="8733" width="17.125" style="15" customWidth="1"/>
    <col min="8734" max="8734" width="12" style="15" customWidth="1"/>
    <col min="8735" max="8735" width="14.125" style="15" customWidth="1"/>
    <col min="8736" max="8736" width="10.25" style="15" customWidth="1"/>
    <col min="8737" max="8737" width="17.125" style="15" customWidth="1"/>
    <col min="8738" max="8738" width="12" style="15" customWidth="1"/>
    <col min="8739" max="8739" width="10.75" style="15" customWidth="1"/>
    <col min="8740" max="8742" width="0" style="15" hidden="1" customWidth="1"/>
    <col min="8743" max="8970" width="8.625" style="15"/>
    <col min="8971" max="8971" width="5.125" style="15" customWidth="1"/>
    <col min="8972" max="8972" width="32.375" style="15" customWidth="1"/>
    <col min="8973" max="8975" width="10.25" style="15" customWidth="1"/>
    <col min="8976" max="8977" width="12.375" style="15" customWidth="1"/>
    <col min="8978" max="8978" width="11.25" style="15" customWidth="1"/>
    <col min="8979" max="8979" width="12.375" style="15" customWidth="1"/>
    <col min="8980" max="8980" width="11.25" style="15" customWidth="1"/>
    <col min="8981" max="8981" width="12.375" style="15" customWidth="1"/>
    <col min="8982" max="8982" width="11.25" style="15" customWidth="1"/>
    <col min="8983" max="8983" width="12.375" style="15" customWidth="1"/>
    <col min="8984" max="8984" width="11.25" style="15" customWidth="1"/>
    <col min="8985" max="8985" width="12.375" style="15" customWidth="1"/>
    <col min="8986" max="8986" width="11.25" style="15" customWidth="1"/>
    <col min="8987" max="8987" width="14.125" style="15" customWidth="1"/>
    <col min="8988" max="8988" width="10.25" style="15" customWidth="1"/>
    <col min="8989" max="8989" width="17.125" style="15" customWidth="1"/>
    <col min="8990" max="8990" width="12" style="15" customWidth="1"/>
    <col min="8991" max="8991" width="14.125" style="15" customWidth="1"/>
    <col min="8992" max="8992" width="10.25" style="15" customWidth="1"/>
    <col min="8993" max="8993" width="17.125" style="15" customWidth="1"/>
    <col min="8994" max="8994" width="12" style="15" customWidth="1"/>
    <col min="8995" max="8995" width="10.75" style="15" customWidth="1"/>
    <col min="8996" max="8998" width="0" style="15" hidden="1" customWidth="1"/>
    <col min="8999" max="9226" width="8.625" style="15"/>
    <col min="9227" max="9227" width="5.125" style="15" customWidth="1"/>
    <col min="9228" max="9228" width="32.375" style="15" customWidth="1"/>
    <col min="9229" max="9231" width="10.25" style="15" customWidth="1"/>
    <col min="9232" max="9233" width="12.375" style="15" customWidth="1"/>
    <col min="9234" max="9234" width="11.25" style="15" customWidth="1"/>
    <col min="9235" max="9235" width="12.375" style="15" customWidth="1"/>
    <col min="9236" max="9236" width="11.25" style="15" customWidth="1"/>
    <col min="9237" max="9237" width="12.375" style="15" customWidth="1"/>
    <col min="9238" max="9238" width="11.25" style="15" customWidth="1"/>
    <col min="9239" max="9239" width="12.375" style="15" customWidth="1"/>
    <col min="9240" max="9240" width="11.25" style="15" customWidth="1"/>
    <col min="9241" max="9241" width="12.375" style="15" customWidth="1"/>
    <col min="9242" max="9242" width="11.25" style="15" customWidth="1"/>
    <col min="9243" max="9243" width="14.125" style="15" customWidth="1"/>
    <col min="9244" max="9244" width="10.25" style="15" customWidth="1"/>
    <col min="9245" max="9245" width="17.125" style="15" customWidth="1"/>
    <col min="9246" max="9246" width="12" style="15" customWidth="1"/>
    <col min="9247" max="9247" width="14.125" style="15" customWidth="1"/>
    <col min="9248" max="9248" width="10.25" style="15" customWidth="1"/>
    <col min="9249" max="9249" width="17.125" style="15" customWidth="1"/>
    <col min="9250" max="9250" width="12" style="15" customWidth="1"/>
    <col min="9251" max="9251" width="10.75" style="15" customWidth="1"/>
    <col min="9252" max="9254" width="0" style="15" hidden="1" customWidth="1"/>
    <col min="9255" max="9482" width="8.625" style="15"/>
    <col min="9483" max="9483" width="5.125" style="15" customWidth="1"/>
    <col min="9484" max="9484" width="32.375" style="15" customWidth="1"/>
    <col min="9485" max="9487" width="10.25" style="15" customWidth="1"/>
    <col min="9488" max="9489" width="12.375" style="15" customWidth="1"/>
    <col min="9490" max="9490" width="11.25" style="15" customWidth="1"/>
    <col min="9491" max="9491" width="12.375" style="15" customWidth="1"/>
    <col min="9492" max="9492" width="11.25" style="15" customWidth="1"/>
    <col min="9493" max="9493" width="12.375" style="15" customWidth="1"/>
    <col min="9494" max="9494" width="11.25" style="15" customWidth="1"/>
    <col min="9495" max="9495" width="12.375" style="15" customWidth="1"/>
    <col min="9496" max="9496" width="11.25" style="15" customWidth="1"/>
    <col min="9497" max="9497" width="12.375" style="15" customWidth="1"/>
    <col min="9498" max="9498" width="11.25" style="15" customWidth="1"/>
    <col min="9499" max="9499" width="14.125" style="15" customWidth="1"/>
    <col min="9500" max="9500" width="10.25" style="15" customWidth="1"/>
    <col min="9501" max="9501" width="17.125" style="15" customWidth="1"/>
    <col min="9502" max="9502" width="12" style="15" customWidth="1"/>
    <col min="9503" max="9503" width="14.125" style="15" customWidth="1"/>
    <col min="9504" max="9504" width="10.25" style="15" customWidth="1"/>
    <col min="9505" max="9505" width="17.125" style="15" customWidth="1"/>
    <col min="9506" max="9506" width="12" style="15" customWidth="1"/>
    <col min="9507" max="9507" width="10.75" style="15" customWidth="1"/>
    <col min="9508" max="9510" width="0" style="15" hidden="1" customWidth="1"/>
    <col min="9511" max="9738" width="8.625" style="15"/>
    <col min="9739" max="9739" width="5.125" style="15" customWidth="1"/>
    <col min="9740" max="9740" width="32.375" style="15" customWidth="1"/>
    <col min="9741" max="9743" width="10.25" style="15" customWidth="1"/>
    <col min="9744" max="9745" width="12.375" style="15" customWidth="1"/>
    <col min="9746" max="9746" width="11.25" style="15" customWidth="1"/>
    <col min="9747" max="9747" width="12.375" style="15" customWidth="1"/>
    <col min="9748" max="9748" width="11.25" style="15" customWidth="1"/>
    <col min="9749" max="9749" width="12.375" style="15" customWidth="1"/>
    <col min="9750" max="9750" width="11.25" style="15" customWidth="1"/>
    <col min="9751" max="9751" width="12.375" style="15" customWidth="1"/>
    <col min="9752" max="9752" width="11.25" style="15" customWidth="1"/>
    <col min="9753" max="9753" width="12.375" style="15" customWidth="1"/>
    <col min="9754" max="9754" width="11.25" style="15" customWidth="1"/>
    <col min="9755" max="9755" width="14.125" style="15" customWidth="1"/>
    <col min="9756" max="9756" width="10.25" style="15" customWidth="1"/>
    <col min="9757" max="9757" width="17.125" style="15" customWidth="1"/>
    <col min="9758" max="9758" width="12" style="15" customWidth="1"/>
    <col min="9759" max="9759" width="14.125" style="15" customWidth="1"/>
    <col min="9760" max="9760" width="10.25" style="15" customWidth="1"/>
    <col min="9761" max="9761" width="17.125" style="15" customWidth="1"/>
    <col min="9762" max="9762" width="12" style="15" customWidth="1"/>
    <col min="9763" max="9763" width="10.75" style="15" customWidth="1"/>
    <col min="9764" max="9766" width="0" style="15" hidden="1" customWidth="1"/>
    <col min="9767" max="9994" width="8.625" style="15"/>
    <col min="9995" max="9995" width="5.125" style="15" customWidth="1"/>
    <col min="9996" max="9996" width="32.375" style="15" customWidth="1"/>
    <col min="9997" max="9999" width="10.25" style="15" customWidth="1"/>
    <col min="10000" max="10001" width="12.375" style="15" customWidth="1"/>
    <col min="10002" max="10002" width="11.25" style="15" customWidth="1"/>
    <col min="10003" max="10003" width="12.375" style="15" customWidth="1"/>
    <col min="10004" max="10004" width="11.25" style="15" customWidth="1"/>
    <col min="10005" max="10005" width="12.375" style="15" customWidth="1"/>
    <col min="10006" max="10006" width="11.25" style="15" customWidth="1"/>
    <col min="10007" max="10007" width="12.375" style="15" customWidth="1"/>
    <col min="10008" max="10008" width="11.25" style="15" customWidth="1"/>
    <col min="10009" max="10009" width="12.375" style="15" customWidth="1"/>
    <col min="10010" max="10010" width="11.25" style="15" customWidth="1"/>
    <col min="10011" max="10011" width="14.125" style="15" customWidth="1"/>
    <col min="10012" max="10012" width="10.25" style="15" customWidth="1"/>
    <col min="10013" max="10013" width="17.125" style="15" customWidth="1"/>
    <col min="10014" max="10014" width="12" style="15" customWidth="1"/>
    <col min="10015" max="10015" width="14.125" style="15" customWidth="1"/>
    <col min="10016" max="10016" width="10.25" style="15" customWidth="1"/>
    <col min="10017" max="10017" width="17.125" style="15" customWidth="1"/>
    <col min="10018" max="10018" width="12" style="15" customWidth="1"/>
    <col min="10019" max="10019" width="10.75" style="15" customWidth="1"/>
    <col min="10020" max="10022" width="0" style="15" hidden="1" customWidth="1"/>
    <col min="10023" max="10250" width="8.625" style="15"/>
    <col min="10251" max="10251" width="5.125" style="15" customWidth="1"/>
    <col min="10252" max="10252" width="32.375" style="15" customWidth="1"/>
    <col min="10253" max="10255" width="10.25" style="15" customWidth="1"/>
    <col min="10256" max="10257" width="12.375" style="15" customWidth="1"/>
    <col min="10258" max="10258" width="11.25" style="15" customWidth="1"/>
    <col min="10259" max="10259" width="12.375" style="15" customWidth="1"/>
    <col min="10260" max="10260" width="11.25" style="15" customWidth="1"/>
    <col min="10261" max="10261" width="12.375" style="15" customWidth="1"/>
    <col min="10262" max="10262" width="11.25" style="15" customWidth="1"/>
    <col min="10263" max="10263" width="12.375" style="15" customWidth="1"/>
    <col min="10264" max="10264" width="11.25" style="15" customWidth="1"/>
    <col min="10265" max="10265" width="12.375" style="15" customWidth="1"/>
    <col min="10266" max="10266" width="11.25" style="15" customWidth="1"/>
    <col min="10267" max="10267" width="14.125" style="15" customWidth="1"/>
    <col min="10268" max="10268" width="10.25" style="15" customWidth="1"/>
    <col min="10269" max="10269" width="17.125" style="15" customWidth="1"/>
    <col min="10270" max="10270" width="12" style="15" customWidth="1"/>
    <col min="10271" max="10271" width="14.125" style="15" customWidth="1"/>
    <col min="10272" max="10272" width="10.25" style="15" customWidth="1"/>
    <col min="10273" max="10273" width="17.125" style="15" customWidth="1"/>
    <col min="10274" max="10274" width="12" style="15" customWidth="1"/>
    <col min="10275" max="10275" width="10.75" style="15" customWidth="1"/>
    <col min="10276" max="10278" width="0" style="15" hidden="1" customWidth="1"/>
    <col min="10279" max="10506" width="8.625" style="15"/>
    <col min="10507" max="10507" width="5.125" style="15" customWidth="1"/>
    <col min="10508" max="10508" width="32.375" style="15" customWidth="1"/>
    <col min="10509" max="10511" width="10.25" style="15" customWidth="1"/>
    <col min="10512" max="10513" width="12.375" style="15" customWidth="1"/>
    <col min="10514" max="10514" width="11.25" style="15" customWidth="1"/>
    <col min="10515" max="10515" width="12.375" style="15" customWidth="1"/>
    <col min="10516" max="10516" width="11.25" style="15" customWidth="1"/>
    <col min="10517" max="10517" width="12.375" style="15" customWidth="1"/>
    <col min="10518" max="10518" width="11.25" style="15" customWidth="1"/>
    <col min="10519" max="10519" width="12.375" style="15" customWidth="1"/>
    <col min="10520" max="10520" width="11.25" style="15" customWidth="1"/>
    <col min="10521" max="10521" width="12.375" style="15" customWidth="1"/>
    <col min="10522" max="10522" width="11.25" style="15" customWidth="1"/>
    <col min="10523" max="10523" width="14.125" style="15" customWidth="1"/>
    <col min="10524" max="10524" width="10.25" style="15" customWidth="1"/>
    <col min="10525" max="10525" width="17.125" style="15" customWidth="1"/>
    <col min="10526" max="10526" width="12" style="15" customWidth="1"/>
    <col min="10527" max="10527" width="14.125" style="15" customWidth="1"/>
    <col min="10528" max="10528" width="10.25" style="15" customWidth="1"/>
    <col min="10529" max="10529" width="17.125" style="15" customWidth="1"/>
    <col min="10530" max="10530" width="12" style="15" customWidth="1"/>
    <col min="10531" max="10531" width="10.75" style="15" customWidth="1"/>
    <col min="10532" max="10534" width="0" style="15" hidden="1" customWidth="1"/>
    <col min="10535" max="10762" width="8.625" style="15"/>
    <col min="10763" max="10763" width="5.125" style="15" customWidth="1"/>
    <col min="10764" max="10764" width="32.375" style="15" customWidth="1"/>
    <col min="10765" max="10767" width="10.25" style="15" customWidth="1"/>
    <col min="10768" max="10769" width="12.375" style="15" customWidth="1"/>
    <col min="10770" max="10770" width="11.25" style="15" customWidth="1"/>
    <col min="10771" max="10771" width="12.375" style="15" customWidth="1"/>
    <col min="10772" max="10772" width="11.25" style="15" customWidth="1"/>
    <col min="10773" max="10773" width="12.375" style="15" customWidth="1"/>
    <col min="10774" max="10774" width="11.25" style="15" customWidth="1"/>
    <col min="10775" max="10775" width="12.375" style="15" customWidth="1"/>
    <col min="10776" max="10776" width="11.25" style="15" customWidth="1"/>
    <col min="10777" max="10777" width="12.375" style="15" customWidth="1"/>
    <col min="10778" max="10778" width="11.25" style="15" customWidth="1"/>
    <col min="10779" max="10779" width="14.125" style="15" customWidth="1"/>
    <col min="10780" max="10780" width="10.25" style="15" customWidth="1"/>
    <col min="10781" max="10781" width="17.125" style="15" customWidth="1"/>
    <col min="10782" max="10782" width="12" style="15" customWidth="1"/>
    <col min="10783" max="10783" width="14.125" style="15" customWidth="1"/>
    <col min="10784" max="10784" width="10.25" style="15" customWidth="1"/>
    <col min="10785" max="10785" width="17.125" style="15" customWidth="1"/>
    <col min="10786" max="10786" width="12" style="15" customWidth="1"/>
    <col min="10787" max="10787" width="10.75" style="15" customWidth="1"/>
    <col min="10788" max="10790" width="0" style="15" hidden="1" customWidth="1"/>
    <col min="10791" max="11018" width="8.625" style="15"/>
    <col min="11019" max="11019" width="5.125" style="15" customWidth="1"/>
    <col min="11020" max="11020" width="32.375" style="15" customWidth="1"/>
    <col min="11021" max="11023" width="10.25" style="15" customWidth="1"/>
    <col min="11024" max="11025" width="12.375" style="15" customWidth="1"/>
    <col min="11026" max="11026" width="11.25" style="15" customWidth="1"/>
    <col min="11027" max="11027" width="12.375" style="15" customWidth="1"/>
    <col min="11028" max="11028" width="11.25" style="15" customWidth="1"/>
    <col min="11029" max="11029" width="12.375" style="15" customWidth="1"/>
    <col min="11030" max="11030" width="11.25" style="15" customWidth="1"/>
    <col min="11031" max="11031" width="12.375" style="15" customWidth="1"/>
    <col min="11032" max="11032" width="11.25" style="15" customWidth="1"/>
    <col min="11033" max="11033" width="12.375" style="15" customWidth="1"/>
    <col min="11034" max="11034" width="11.25" style="15" customWidth="1"/>
    <col min="11035" max="11035" width="14.125" style="15" customWidth="1"/>
    <col min="11036" max="11036" width="10.25" style="15" customWidth="1"/>
    <col min="11037" max="11037" width="17.125" style="15" customWidth="1"/>
    <col min="11038" max="11038" width="12" style="15" customWidth="1"/>
    <col min="11039" max="11039" width="14.125" style="15" customWidth="1"/>
    <col min="11040" max="11040" width="10.25" style="15" customWidth="1"/>
    <col min="11041" max="11041" width="17.125" style="15" customWidth="1"/>
    <col min="11042" max="11042" width="12" style="15" customWidth="1"/>
    <col min="11043" max="11043" width="10.75" style="15" customWidth="1"/>
    <col min="11044" max="11046" width="0" style="15" hidden="1" customWidth="1"/>
    <col min="11047" max="11274" width="8.625" style="15"/>
    <col min="11275" max="11275" width="5.125" style="15" customWidth="1"/>
    <col min="11276" max="11276" width="32.375" style="15" customWidth="1"/>
    <col min="11277" max="11279" width="10.25" style="15" customWidth="1"/>
    <col min="11280" max="11281" width="12.375" style="15" customWidth="1"/>
    <col min="11282" max="11282" width="11.25" style="15" customWidth="1"/>
    <col min="11283" max="11283" width="12.375" style="15" customWidth="1"/>
    <col min="11284" max="11284" width="11.25" style="15" customWidth="1"/>
    <col min="11285" max="11285" width="12.375" style="15" customWidth="1"/>
    <col min="11286" max="11286" width="11.25" style="15" customWidth="1"/>
    <col min="11287" max="11287" width="12.375" style="15" customWidth="1"/>
    <col min="11288" max="11288" width="11.25" style="15" customWidth="1"/>
    <col min="11289" max="11289" width="12.375" style="15" customWidth="1"/>
    <col min="11290" max="11290" width="11.25" style="15" customWidth="1"/>
    <col min="11291" max="11291" width="14.125" style="15" customWidth="1"/>
    <col min="11292" max="11292" width="10.25" style="15" customWidth="1"/>
    <col min="11293" max="11293" width="17.125" style="15" customWidth="1"/>
    <col min="11294" max="11294" width="12" style="15" customWidth="1"/>
    <col min="11295" max="11295" width="14.125" style="15" customWidth="1"/>
    <col min="11296" max="11296" width="10.25" style="15" customWidth="1"/>
    <col min="11297" max="11297" width="17.125" style="15" customWidth="1"/>
    <col min="11298" max="11298" width="12" style="15" customWidth="1"/>
    <col min="11299" max="11299" width="10.75" style="15" customWidth="1"/>
    <col min="11300" max="11302" width="0" style="15" hidden="1" customWidth="1"/>
    <col min="11303" max="11530" width="8.625" style="15"/>
    <col min="11531" max="11531" width="5.125" style="15" customWidth="1"/>
    <col min="11532" max="11532" width="32.375" style="15" customWidth="1"/>
    <col min="11533" max="11535" width="10.25" style="15" customWidth="1"/>
    <col min="11536" max="11537" width="12.375" style="15" customWidth="1"/>
    <col min="11538" max="11538" width="11.25" style="15" customWidth="1"/>
    <col min="11539" max="11539" width="12.375" style="15" customWidth="1"/>
    <col min="11540" max="11540" width="11.25" style="15" customWidth="1"/>
    <col min="11541" max="11541" width="12.375" style="15" customWidth="1"/>
    <col min="11542" max="11542" width="11.25" style="15" customWidth="1"/>
    <col min="11543" max="11543" width="12.375" style="15" customWidth="1"/>
    <col min="11544" max="11544" width="11.25" style="15" customWidth="1"/>
    <col min="11545" max="11545" width="12.375" style="15" customWidth="1"/>
    <col min="11546" max="11546" width="11.25" style="15" customWidth="1"/>
    <col min="11547" max="11547" width="14.125" style="15" customWidth="1"/>
    <col min="11548" max="11548" width="10.25" style="15" customWidth="1"/>
    <col min="11549" max="11549" width="17.125" style="15" customWidth="1"/>
    <col min="11550" max="11550" width="12" style="15" customWidth="1"/>
    <col min="11551" max="11551" width="14.125" style="15" customWidth="1"/>
    <col min="11552" max="11552" width="10.25" style="15" customWidth="1"/>
    <col min="11553" max="11553" width="17.125" style="15" customWidth="1"/>
    <col min="11554" max="11554" width="12" style="15" customWidth="1"/>
    <col min="11555" max="11555" width="10.75" style="15" customWidth="1"/>
    <col min="11556" max="11558" width="0" style="15" hidden="1" customWidth="1"/>
    <col min="11559" max="11786" width="8.625" style="15"/>
    <col min="11787" max="11787" width="5.125" style="15" customWidth="1"/>
    <col min="11788" max="11788" width="32.375" style="15" customWidth="1"/>
    <col min="11789" max="11791" width="10.25" style="15" customWidth="1"/>
    <col min="11792" max="11793" width="12.375" style="15" customWidth="1"/>
    <col min="11794" max="11794" width="11.25" style="15" customWidth="1"/>
    <col min="11795" max="11795" width="12.375" style="15" customWidth="1"/>
    <col min="11796" max="11796" width="11.25" style="15" customWidth="1"/>
    <col min="11797" max="11797" width="12.375" style="15" customWidth="1"/>
    <col min="11798" max="11798" width="11.25" style="15" customWidth="1"/>
    <col min="11799" max="11799" width="12.375" style="15" customWidth="1"/>
    <col min="11800" max="11800" width="11.25" style="15" customWidth="1"/>
    <col min="11801" max="11801" width="12.375" style="15" customWidth="1"/>
    <col min="11802" max="11802" width="11.25" style="15" customWidth="1"/>
    <col min="11803" max="11803" width="14.125" style="15" customWidth="1"/>
    <col min="11804" max="11804" width="10.25" style="15" customWidth="1"/>
    <col min="11805" max="11805" width="17.125" style="15" customWidth="1"/>
    <col min="11806" max="11806" width="12" style="15" customWidth="1"/>
    <col min="11807" max="11807" width="14.125" style="15" customWidth="1"/>
    <col min="11808" max="11808" width="10.25" style="15" customWidth="1"/>
    <col min="11809" max="11809" width="17.125" style="15" customWidth="1"/>
    <col min="11810" max="11810" width="12" style="15" customWidth="1"/>
    <col min="11811" max="11811" width="10.75" style="15" customWidth="1"/>
    <col min="11812" max="11814" width="0" style="15" hidden="1" customWidth="1"/>
    <col min="11815" max="12042" width="8.625" style="15"/>
    <col min="12043" max="12043" width="5.125" style="15" customWidth="1"/>
    <col min="12044" max="12044" width="32.375" style="15" customWidth="1"/>
    <col min="12045" max="12047" width="10.25" style="15" customWidth="1"/>
    <col min="12048" max="12049" width="12.375" style="15" customWidth="1"/>
    <col min="12050" max="12050" width="11.25" style="15" customWidth="1"/>
    <col min="12051" max="12051" width="12.375" style="15" customWidth="1"/>
    <col min="12052" max="12052" width="11.25" style="15" customWidth="1"/>
    <col min="12053" max="12053" width="12.375" style="15" customWidth="1"/>
    <col min="12054" max="12054" width="11.25" style="15" customWidth="1"/>
    <col min="12055" max="12055" width="12.375" style="15" customWidth="1"/>
    <col min="12056" max="12056" width="11.25" style="15" customWidth="1"/>
    <col min="12057" max="12057" width="12.375" style="15" customWidth="1"/>
    <col min="12058" max="12058" width="11.25" style="15" customWidth="1"/>
    <col min="12059" max="12059" width="14.125" style="15" customWidth="1"/>
    <col min="12060" max="12060" width="10.25" style="15" customWidth="1"/>
    <col min="12061" max="12061" width="17.125" style="15" customWidth="1"/>
    <col min="12062" max="12062" width="12" style="15" customWidth="1"/>
    <col min="12063" max="12063" width="14.125" style="15" customWidth="1"/>
    <col min="12064" max="12064" width="10.25" style="15" customWidth="1"/>
    <col min="12065" max="12065" width="17.125" style="15" customWidth="1"/>
    <col min="12066" max="12066" width="12" style="15" customWidth="1"/>
    <col min="12067" max="12067" width="10.75" style="15" customWidth="1"/>
    <col min="12068" max="12070" width="0" style="15" hidden="1" customWidth="1"/>
    <col min="12071" max="12298" width="8.625" style="15"/>
    <col min="12299" max="12299" width="5.125" style="15" customWidth="1"/>
    <col min="12300" max="12300" width="32.375" style="15" customWidth="1"/>
    <col min="12301" max="12303" width="10.25" style="15" customWidth="1"/>
    <col min="12304" max="12305" width="12.375" style="15" customWidth="1"/>
    <col min="12306" max="12306" width="11.25" style="15" customWidth="1"/>
    <col min="12307" max="12307" width="12.375" style="15" customWidth="1"/>
    <col min="12308" max="12308" width="11.25" style="15" customWidth="1"/>
    <col min="12309" max="12309" width="12.375" style="15" customWidth="1"/>
    <col min="12310" max="12310" width="11.25" style="15" customWidth="1"/>
    <col min="12311" max="12311" width="12.375" style="15" customWidth="1"/>
    <col min="12312" max="12312" width="11.25" style="15" customWidth="1"/>
    <col min="12313" max="12313" width="12.375" style="15" customWidth="1"/>
    <col min="12314" max="12314" width="11.25" style="15" customWidth="1"/>
    <col min="12315" max="12315" width="14.125" style="15" customWidth="1"/>
    <col min="12316" max="12316" width="10.25" style="15" customWidth="1"/>
    <col min="12317" max="12317" width="17.125" style="15" customWidth="1"/>
    <col min="12318" max="12318" width="12" style="15" customWidth="1"/>
    <col min="12319" max="12319" width="14.125" style="15" customWidth="1"/>
    <col min="12320" max="12320" width="10.25" style="15" customWidth="1"/>
    <col min="12321" max="12321" width="17.125" style="15" customWidth="1"/>
    <col min="12322" max="12322" width="12" style="15" customWidth="1"/>
    <col min="12323" max="12323" width="10.75" style="15" customWidth="1"/>
    <col min="12324" max="12326" width="0" style="15" hidden="1" customWidth="1"/>
    <col min="12327" max="12554" width="8.625" style="15"/>
    <col min="12555" max="12555" width="5.125" style="15" customWidth="1"/>
    <col min="12556" max="12556" width="32.375" style="15" customWidth="1"/>
    <col min="12557" max="12559" width="10.25" style="15" customWidth="1"/>
    <col min="12560" max="12561" width="12.375" style="15" customWidth="1"/>
    <col min="12562" max="12562" width="11.25" style="15" customWidth="1"/>
    <col min="12563" max="12563" width="12.375" style="15" customWidth="1"/>
    <col min="12564" max="12564" width="11.25" style="15" customWidth="1"/>
    <col min="12565" max="12565" width="12.375" style="15" customWidth="1"/>
    <col min="12566" max="12566" width="11.25" style="15" customWidth="1"/>
    <col min="12567" max="12567" width="12.375" style="15" customWidth="1"/>
    <col min="12568" max="12568" width="11.25" style="15" customWidth="1"/>
    <col min="12569" max="12569" width="12.375" style="15" customWidth="1"/>
    <col min="12570" max="12570" width="11.25" style="15" customWidth="1"/>
    <col min="12571" max="12571" width="14.125" style="15" customWidth="1"/>
    <col min="12572" max="12572" width="10.25" style="15" customWidth="1"/>
    <col min="12573" max="12573" width="17.125" style="15" customWidth="1"/>
    <col min="12574" max="12574" width="12" style="15" customWidth="1"/>
    <col min="12575" max="12575" width="14.125" style="15" customWidth="1"/>
    <col min="12576" max="12576" width="10.25" style="15" customWidth="1"/>
    <col min="12577" max="12577" width="17.125" style="15" customWidth="1"/>
    <col min="12578" max="12578" width="12" style="15" customWidth="1"/>
    <col min="12579" max="12579" width="10.75" style="15" customWidth="1"/>
    <col min="12580" max="12582" width="0" style="15" hidden="1" customWidth="1"/>
    <col min="12583" max="12810" width="8.625" style="15"/>
    <col min="12811" max="12811" width="5.125" style="15" customWidth="1"/>
    <col min="12812" max="12812" width="32.375" style="15" customWidth="1"/>
    <col min="12813" max="12815" width="10.25" style="15" customWidth="1"/>
    <col min="12816" max="12817" width="12.375" style="15" customWidth="1"/>
    <col min="12818" max="12818" width="11.25" style="15" customWidth="1"/>
    <col min="12819" max="12819" width="12.375" style="15" customWidth="1"/>
    <col min="12820" max="12820" width="11.25" style="15" customWidth="1"/>
    <col min="12821" max="12821" width="12.375" style="15" customWidth="1"/>
    <col min="12822" max="12822" width="11.25" style="15" customWidth="1"/>
    <col min="12823" max="12823" width="12.375" style="15" customWidth="1"/>
    <col min="12824" max="12824" width="11.25" style="15" customWidth="1"/>
    <col min="12825" max="12825" width="12.375" style="15" customWidth="1"/>
    <col min="12826" max="12826" width="11.25" style="15" customWidth="1"/>
    <col min="12827" max="12827" width="14.125" style="15" customWidth="1"/>
    <col min="12828" max="12828" width="10.25" style="15" customWidth="1"/>
    <col min="12829" max="12829" width="17.125" style="15" customWidth="1"/>
    <col min="12830" max="12830" width="12" style="15" customWidth="1"/>
    <col min="12831" max="12831" width="14.125" style="15" customWidth="1"/>
    <col min="12832" max="12832" width="10.25" style="15" customWidth="1"/>
    <col min="12833" max="12833" width="17.125" style="15" customWidth="1"/>
    <col min="12834" max="12834" width="12" style="15" customWidth="1"/>
    <col min="12835" max="12835" width="10.75" style="15" customWidth="1"/>
    <col min="12836" max="12838" width="0" style="15" hidden="1" customWidth="1"/>
    <col min="12839" max="13066" width="8.625" style="15"/>
    <col min="13067" max="13067" width="5.125" style="15" customWidth="1"/>
    <col min="13068" max="13068" width="32.375" style="15" customWidth="1"/>
    <col min="13069" max="13071" width="10.25" style="15" customWidth="1"/>
    <col min="13072" max="13073" width="12.375" style="15" customWidth="1"/>
    <col min="13074" max="13074" width="11.25" style="15" customWidth="1"/>
    <col min="13075" max="13075" width="12.375" style="15" customWidth="1"/>
    <col min="13076" max="13076" width="11.25" style="15" customWidth="1"/>
    <col min="13077" max="13077" width="12.375" style="15" customWidth="1"/>
    <col min="13078" max="13078" width="11.25" style="15" customWidth="1"/>
    <col min="13079" max="13079" width="12.375" style="15" customWidth="1"/>
    <col min="13080" max="13080" width="11.25" style="15" customWidth="1"/>
    <col min="13081" max="13081" width="12.375" style="15" customWidth="1"/>
    <col min="13082" max="13082" width="11.25" style="15" customWidth="1"/>
    <col min="13083" max="13083" width="14.125" style="15" customWidth="1"/>
    <col min="13084" max="13084" width="10.25" style="15" customWidth="1"/>
    <col min="13085" max="13085" width="17.125" style="15" customWidth="1"/>
    <col min="13086" max="13086" width="12" style="15" customWidth="1"/>
    <col min="13087" max="13087" width="14.125" style="15" customWidth="1"/>
    <col min="13088" max="13088" width="10.25" style="15" customWidth="1"/>
    <col min="13089" max="13089" width="17.125" style="15" customWidth="1"/>
    <col min="13090" max="13090" width="12" style="15" customWidth="1"/>
    <col min="13091" max="13091" width="10.75" style="15" customWidth="1"/>
    <col min="13092" max="13094" width="0" style="15" hidden="1" customWidth="1"/>
    <col min="13095" max="13322" width="8.625" style="15"/>
    <col min="13323" max="13323" width="5.125" style="15" customWidth="1"/>
    <col min="13324" max="13324" width="32.375" style="15" customWidth="1"/>
    <col min="13325" max="13327" width="10.25" style="15" customWidth="1"/>
    <col min="13328" max="13329" width="12.375" style="15" customWidth="1"/>
    <col min="13330" max="13330" width="11.25" style="15" customWidth="1"/>
    <col min="13331" max="13331" width="12.375" style="15" customWidth="1"/>
    <col min="13332" max="13332" width="11.25" style="15" customWidth="1"/>
    <col min="13333" max="13333" width="12.375" style="15" customWidth="1"/>
    <col min="13334" max="13334" width="11.25" style="15" customWidth="1"/>
    <col min="13335" max="13335" width="12.375" style="15" customWidth="1"/>
    <col min="13336" max="13336" width="11.25" style="15" customWidth="1"/>
    <col min="13337" max="13337" width="12.375" style="15" customWidth="1"/>
    <col min="13338" max="13338" width="11.25" style="15" customWidth="1"/>
    <col min="13339" max="13339" width="14.125" style="15" customWidth="1"/>
    <col min="13340" max="13340" width="10.25" style="15" customWidth="1"/>
    <col min="13341" max="13341" width="17.125" style="15" customWidth="1"/>
    <col min="13342" max="13342" width="12" style="15" customWidth="1"/>
    <col min="13343" max="13343" width="14.125" style="15" customWidth="1"/>
    <col min="13344" max="13344" width="10.25" style="15" customWidth="1"/>
    <col min="13345" max="13345" width="17.125" style="15" customWidth="1"/>
    <col min="13346" max="13346" width="12" style="15" customWidth="1"/>
    <col min="13347" max="13347" width="10.75" style="15" customWidth="1"/>
    <col min="13348" max="13350" width="0" style="15" hidden="1" customWidth="1"/>
    <col min="13351" max="13578" width="8.625" style="15"/>
    <col min="13579" max="13579" width="5.125" style="15" customWidth="1"/>
    <col min="13580" max="13580" width="32.375" style="15" customWidth="1"/>
    <col min="13581" max="13583" width="10.25" style="15" customWidth="1"/>
    <col min="13584" max="13585" width="12.375" style="15" customWidth="1"/>
    <col min="13586" max="13586" width="11.25" style="15" customWidth="1"/>
    <col min="13587" max="13587" width="12.375" style="15" customWidth="1"/>
    <col min="13588" max="13588" width="11.25" style="15" customWidth="1"/>
    <col min="13589" max="13589" width="12.375" style="15" customWidth="1"/>
    <col min="13590" max="13590" width="11.25" style="15" customWidth="1"/>
    <col min="13591" max="13591" width="12.375" style="15" customWidth="1"/>
    <col min="13592" max="13592" width="11.25" style="15" customWidth="1"/>
    <col min="13593" max="13593" width="12.375" style="15" customWidth="1"/>
    <col min="13594" max="13594" width="11.25" style="15" customWidth="1"/>
    <col min="13595" max="13595" width="14.125" style="15" customWidth="1"/>
    <col min="13596" max="13596" width="10.25" style="15" customWidth="1"/>
    <col min="13597" max="13597" width="17.125" style="15" customWidth="1"/>
    <col min="13598" max="13598" width="12" style="15" customWidth="1"/>
    <col min="13599" max="13599" width="14.125" style="15" customWidth="1"/>
    <col min="13600" max="13600" width="10.25" style="15" customWidth="1"/>
    <col min="13601" max="13601" width="17.125" style="15" customWidth="1"/>
    <col min="13602" max="13602" width="12" style="15" customWidth="1"/>
    <col min="13603" max="13603" width="10.75" style="15" customWidth="1"/>
    <col min="13604" max="13606" width="0" style="15" hidden="1" customWidth="1"/>
    <col min="13607" max="13834" width="8.625" style="15"/>
    <col min="13835" max="13835" width="5.125" style="15" customWidth="1"/>
    <col min="13836" max="13836" width="32.375" style="15" customWidth="1"/>
    <col min="13837" max="13839" width="10.25" style="15" customWidth="1"/>
    <col min="13840" max="13841" width="12.375" style="15" customWidth="1"/>
    <col min="13842" max="13842" width="11.25" style="15" customWidth="1"/>
    <col min="13843" max="13843" width="12.375" style="15" customWidth="1"/>
    <col min="13844" max="13844" width="11.25" style="15" customWidth="1"/>
    <col min="13845" max="13845" width="12.375" style="15" customWidth="1"/>
    <col min="13846" max="13846" width="11.25" style="15" customWidth="1"/>
    <col min="13847" max="13847" width="12.375" style="15" customWidth="1"/>
    <col min="13848" max="13848" width="11.25" style="15" customWidth="1"/>
    <col min="13849" max="13849" width="12.375" style="15" customWidth="1"/>
    <col min="13850" max="13850" width="11.25" style="15" customWidth="1"/>
    <col min="13851" max="13851" width="14.125" style="15" customWidth="1"/>
    <col min="13852" max="13852" width="10.25" style="15" customWidth="1"/>
    <col min="13853" max="13853" width="17.125" style="15" customWidth="1"/>
    <col min="13854" max="13854" width="12" style="15" customWidth="1"/>
    <col min="13855" max="13855" width="14.125" style="15" customWidth="1"/>
    <col min="13856" max="13856" width="10.25" style="15" customWidth="1"/>
    <col min="13857" max="13857" width="17.125" style="15" customWidth="1"/>
    <col min="13858" max="13858" width="12" style="15" customWidth="1"/>
    <col min="13859" max="13859" width="10.75" style="15" customWidth="1"/>
    <col min="13860" max="13862" width="0" style="15" hidden="1" customWidth="1"/>
    <col min="13863" max="14090" width="8.625" style="15"/>
    <col min="14091" max="14091" width="5.125" style="15" customWidth="1"/>
    <col min="14092" max="14092" width="32.375" style="15" customWidth="1"/>
    <col min="14093" max="14095" width="10.25" style="15" customWidth="1"/>
    <col min="14096" max="14097" width="12.375" style="15" customWidth="1"/>
    <col min="14098" max="14098" width="11.25" style="15" customWidth="1"/>
    <col min="14099" max="14099" width="12.375" style="15" customWidth="1"/>
    <col min="14100" max="14100" width="11.25" style="15" customWidth="1"/>
    <col min="14101" max="14101" width="12.375" style="15" customWidth="1"/>
    <col min="14102" max="14102" width="11.25" style="15" customWidth="1"/>
    <col min="14103" max="14103" width="12.375" style="15" customWidth="1"/>
    <col min="14104" max="14104" width="11.25" style="15" customWidth="1"/>
    <col min="14105" max="14105" width="12.375" style="15" customWidth="1"/>
    <col min="14106" max="14106" width="11.25" style="15" customWidth="1"/>
    <col min="14107" max="14107" width="14.125" style="15" customWidth="1"/>
    <col min="14108" max="14108" width="10.25" style="15" customWidth="1"/>
    <col min="14109" max="14109" width="17.125" style="15" customWidth="1"/>
    <col min="14110" max="14110" width="12" style="15" customWidth="1"/>
    <col min="14111" max="14111" width="14.125" style="15" customWidth="1"/>
    <col min="14112" max="14112" width="10.25" style="15" customWidth="1"/>
    <col min="14113" max="14113" width="17.125" style="15" customWidth="1"/>
    <col min="14114" max="14114" width="12" style="15" customWidth="1"/>
    <col min="14115" max="14115" width="10.75" style="15" customWidth="1"/>
    <col min="14116" max="14118" width="0" style="15" hidden="1" customWidth="1"/>
    <col min="14119" max="14346" width="8.625" style="15"/>
    <col min="14347" max="14347" width="5.125" style="15" customWidth="1"/>
    <col min="14348" max="14348" width="32.375" style="15" customWidth="1"/>
    <col min="14349" max="14351" width="10.25" style="15" customWidth="1"/>
    <col min="14352" max="14353" width="12.375" style="15" customWidth="1"/>
    <col min="14354" max="14354" width="11.25" style="15" customWidth="1"/>
    <col min="14355" max="14355" width="12.375" style="15" customWidth="1"/>
    <col min="14356" max="14356" width="11.25" style="15" customWidth="1"/>
    <col min="14357" max="14357" width="12.375" style="15" customWidth="1"/>
    <col min="14358" max="14358" width="11.25" style="15" customWidth="1"/>
    <col min="14359" max="14359" width="12.375" style="15" customWidth="1"/>
    <col min="14360" max="14360" width="11.25" style="15" customWidth="1"/>
    <col min="14361" max="14361" width="12.375" style="15" customWidth="1"/>
    <col min="14362" max="14362" width="11.25" style="15" customWidth="1"/>
    <col min="14363" max="14363" width="14.125" style="15" customWidth="1"/>
    <col min="14364" max="14364" width="10.25" style="15" customWidth="1"/>
    <col min="14365" max="14365" width="17.125" style="15" customWidth="1"/>
    <col min="14366" max="14366" width="12" style="15" customWidth="1"/>
    <col min="14367" max="14367" width="14.125" style="15" customWidth="1"/>
    <col min="14368" max="14368" width="10.25" style="15" customWidth="1"/>
    <col min="14369" max="14369" width="17.125" style="15" customWidth="1"/>
    <col min="14370" max="14370" width="12" style="15" customWidth="1"/>
    <col min="14371" max="14371" width="10.75" style="15" customWidth="1"/>
    <col min="14372" max="14374" width="0" style="15" hidden="1" customWidth="1"/>
    <col min="14375" max="14602" width="8.625" style="15"/>
    <col min="14603" max="14603" width="5.125" style="15" customWidth="1"/>
    <col min="14604" max="14604" width="32.375" style="15" customWidth="1"/>
    <col min="14605" max="14607" width="10.25" style="15" customWidth="1"/>
    <col min="14608" max="14609" width="12.375" style="15" customWidth="1"/>
    <col min="14610" max="14610" width="11.25" style="15" customWidth="1"/>
    <col min="14611" max="14611" width="12.375" style="15" customWidth="1"/>
    <col min="14612" max="14612" width="11.25" style="15" customWidth="1"/>
    <col min="14613" max="14613" width="12.375" style="15" customWidth="1"/>
    <col min="14614" max="14614" width="11.25" style="15" customWidth="1"/>
    <col min="14615" max="14615" width="12.375" style="15" customWidth="1"/>
    <col min="14616" max="14616" width="11.25" style="15" customWidth="1"/>
    <col min="14617" max="14617" width="12.375" style="15" customWidth="1"/>
    <col min="14618" max="14618" width="11.25" style="15" customWidth="1"/>
    <col min="14619" max="14619" width="14.125" style="15" customWidth="1"/>
    <col min="14620" max="14620" width="10.25" style="15" customWidth="1"/>
    <col min="14621" max="14621" width="17.125" style="15" customWidth="1"/>
    <col min="14622" max="14622" width="12" style="15" customWidth="1"/>
    <col min="14623" max="14623" width="14.125" style="15" customWidth="1"/>
    <col min="14624" max="14624" width="10.25" style="15" customWidth="1"/>
    <col min="14625" max="14625" width="17.125" style="15" customWidth="1"/>
    <col min="14626" max="14626" width="12" style="15" customWidth="1"/>
    <col min="14627" max="14627" width="10.75" style="15" customWidth="1"/>
    <col min="14628" max="14630" width="0" style="15" hidden="1" customWidth="1"/>
    <col min="14631" max="14858" width="8.625" style="15"/>
    <col min="14859" max="14859" width="5.125" style="15" customWidth="1"/>
    <col min="14860" max="14860" width="32.375" style="15" customWidth="1"/>
    <col min="14861" max="14863" width="10.25" style="15" customWidth="1"/>
    <col min="14864" max="14865" width="12.375" style="15" customWidth="1"/>
    <col min="14866" max="14866" width="11.25" style="15" customWidth="1"/>
    <col min="14867" max="14867" width="12.375" style="15" customWidth="1"/>
    <col min="14868" max="14868" width="11.25" style="15" customWidth="1"/>
    <col min="14869" max="14869" width="12.375" style="15" customWidth="1"/>
    <col min="14870" max="14870" width="11.25" style="15" customWidth="1"/>
    <col min="14871" max="14871" width="12.375" style="15" customWidth="1"/>
    <col min="14872" max="14872" width="11.25" style="15" customWidth="1"/>
    <col min="14873" max="14873" width="12.375" style="15" customWidth="1"/>
    <col min="14874" max="14874" width="11.25" style="15" customWidth="1"/>
    <col min="14875" max="14875" width="14.125" style="15" customWidth="1"/>
    <col min="14876" max="14876" width="10.25" style="15" customWidth="1"/>
    <col min="14877" max="14877" width="17.125" style="15" customWidth="1"/>
    <col min="14878" max="14878" width="12" style="15" customWidth="1"/>
    <col min="14879" max="14879" width="14.125" style="15" customWidth="1"/>
    <col min="14880" max="14880" width="10.25" style="15" customWidth="1"/>
    <col min="14881" max="14881" width="17.125" style="15" customWidth="1"/>
    <col min="14882" max="14882" width="12" style="15" customWidth="1"/>
    <col min="14883" max="14883" width="10.75" style="15" customWidth="1"/>
    <col min="14884" max="14886" width="0" style="15" hidden="1" customWidth="1"/>
    <col min="14887" max="15114" width="8.625" style="15"/>
    <col min="15115" max="15115" width="5.125" style="15" customWidth="1"/>
    <col min="15116" max="15116" width="32.375" style="15" customWidth="1"/>
    <col min="15117" max="15119" width="10.25" style="15" customWidth="1"/>
    <col min="15120" max="15121" width="12.375" style="15" customWidth="1"/>
    <col min="15122" max="15122" width="11.25" style="15" customWidth="1"/>
    <col min="15123" max="15123" width="12.375" style="15" customWidth="1"/>
    <col min="15124" max="15124" width="11.25" style="15" customWidth="1"/>
    <col min="15125" max="15125" width="12.375" style="15" customWidth="1"/>
    <col min="15126" max="15126" width="11.25" style="15" customWidth="1"/>
    <col min="15127" max="15127" width="12.375" style="15" customWidth="1"/>
    <col min="15128" max="15128" width="11.25" style="15" customWidth="1"/>
    <col min="15129" max="15129" width="12.375" style="15" customWidth="1"/>
    <col min="15130" max="15130" width="11.25" style="15" customWidth="1"/>
    <col min="15131" max="15131" width="14.125" style="15" customWidth="1"/>
    <col min="15132" max="15132" width="10.25" style="15" customWidth="1"/>
    <col min="15133" max="15133" width="17.125" style="15" customWidth="1"/>
    <col min="15134" max="15134" width="12" style="15" customWidth="1"/>
    <col min="15135" max="15135" width="14.125" style="15" customWidth="1"/>
    <col min="15136" max="15136" width="10.25" style="15" customWidth="1"/>
    <col min="15137" max="15137" width="17.125" style="15" customWidth="1"/>
    <col min="15138" max="15138" width="12" style="15" customWidth="1"/>
    <col min="15139" max="15139" width="10.75" style="15" customWidth="1"/>
    <col min="15140" max="15142" width="0" style="15" hidden="1" customWidth="1"/>
    <col min="15143" max="15370" width="8.625" style="15"/>
    <col min="15371" max="15371" width="5.125" style="15" customWidth="1"/>
    <col min="15372" max="15372" width="32.375" style="15" customWidth="1"/>
    <col min="15373" max="15375" width="10.25" style="15" customWidth="1"/>
    <col min="15376" max="15377" width="12.375" style="15" customWidth="1"/>
    <col min="15378" max="15378" width="11.25" style="15" customWidth="1"/>
    <col min="15379" max="15379" width="12.375" style="15" customWidth="1"/>
    <col min="15380" max="15380" width="11.25" style="15" customWidth="1"/>
    <col min="15381" max="15381" width="12.375" style="15" customWidth="1"/>
    <col min="15382" max="15382" width="11.25" style="15" customWidth="1"/>
    <col min="15383" max="15383" width="12.375" style="15" customWidth="1"/>
    <col min="15384" max="15384" width="11.25" style="15" customWidth="1"/>
    <col min="15385" max="15385" width="12.375" style="15" customWidth="1"/>
    <col min="15386" max="15386" width="11.25" style="15" customWidth="1"/>
    <col min="15387" max="15387" width="14.125" style="15" customWidth="1"/>
    <col min="15388" max="15388" width="10.25" style="15" customWidth="1"/>
    <col min="15389" max="15389" width="17.125" style="15" customWidth="1"/>
    <col min="15390" max="15390" width="12" style="15" customWidth="1"/>
    <col min="15391" max="15391" width="14.125" style="15" customWidth="1"/>
    <col min="15392" max="15392" width="10.25" style="15" customWidth="1"/>
    <col min="15393" max="15393" width="17.125" style="15" customWidth="1"/>
    <col min="15394" max="15394" width="12" style="15" customWidth="1"/>
    <col min="15395" max="15395" width="10.75" style="15" customWidth="1"/>
    <col min="15396" max="15398" width="0" style="15" hidden="1" customWidth="1"/>
    <col min="15399" max="15626" width="8.625" style="15"/>
    <col min="15627" max="15627" width="5.125" style="15" customWidth="1"/>
    <col min="15628" max="15628" width="32.375" style="15" customWidth="1"/>
    <col min="15629" max="15631" width="10.25" style="15" customWidth="1"/>
    <col min="15632" max="15633" width="12.375" style="15" customWidth="1"/>
    <col min="15634" max="15634" width="11.25" style="15" customWidth="1"/>
    <col min="15635" max="15635" width="12.375" style="15" customWidth="1"/>
    <col min="15636" max="15636" width="11.25" style="15" customWidth="1"/>
    <col min="15637" max="15637" width="12.375" style="15" customWidth="1"/>
    <col min="15638" max="15638" width="11.25" style="15" customWidth="1"/>
    <col min="15639" max="15639" width="12.375" style="15" customWidth="1"/>
    <col min="15640" max="15640" width="11.25" style="15" customWidth="1"/>
    <col min="15641" max="15641" width="12.375" style="15" customWidth="1"/>
    <col min="15642" max="15642" width="11.25" style="15" customWidth="1"/>
    <col min="15643" max="15643" width="14.125" style="15" customWidth="1"/>
    <col min="15644" max="15644" width="10.25" style="15" customWidth="1"/>
    <col min="15645" max="15645" width="17.125" style="15" customWidth="1"/>
    <col min="15646" max="15646" width="12" style="15" customWidth="1"/>
    <col min="15647" max="15647" width="14.125" style="15" customWidth="1"/>
    <col min="15648" max="15648" width="10.25" style="15" customWidth="1"/>
    <col min="15649" max="15649" width="17.125" style="15" customWidth="1"/>
    <col min="15650" max="15650" width="12" style="15" customWidth="1"/>
    <col min="15651" max="15651" width="10.75" style="15" customWidth="1"/>
    <col min="15652" max="15654" width="0" style="15" hidden="1" customWidth="1"/>
    <col min="15655" max="15882" width="8.625" style="15"/>
    <col min="15883" max="15883" width="5.125" style="15" customWidth="1"/>
    <col min="15884" max="15884" width="32.375" style="15" customWidth="1"/>
    <col min="15885" max="15887" width="10.25" style="15" customWidth="1"/>
    <col min="15888" max="15889" width="12.375" style="15" customWidth="1"/>
    <col min="15890" max="15890" width="11.25" style="15" customWidth="1"/>
    <col min="15891" max="15891" width="12.375" style="15" customWidth="1"/>
    <col min="15892" max="15892" width="11.25" style="15" customWidth="1"/>
    <col min="15893" max="15893" width="12.375" style="15" customWidth="1"/>
    <col min="15894" max="15894" width="11.25" style="15" customWidth="1"/>
    <col min="15895" max="15895" width="12.375" style="15" customWidth="1"/>
    <col min="15896" max="15896" width="11.25" style="15" customWidth="1"/>
    <col min="15897" max="15897" width="12.375" style="15" customWidth="1"/>
    <col min="15898" max="15898" width="11.25" style="15" customWidth="1"/>
    <col min="15899" max="15899" width="14.125" style="15" customWidth="1"/>
    <col min="15900" max="15900" width="10.25" style="15" customWidth="1"/>
    <col min="15901" max="15901" width="17.125" style="15" customWidth="1"/>
    <col min="15902" max="15902" width="12" style="15" customWidth="1"/>
    <col min="15903" max="15903" width="14.125" style="15" customWidth="1"/>
    <col min="15904" max="15904" width="10.25" style="15" customWidth="1"/>
    <col min="15905" max="15905" width="17.125" style="15" customWidth="1"/>
    <col min="15906" max="15906" width="12" style="15" customWidth="1"/>
    <col min="15907" max="15907" width="10.75" style="15" customWidth="1"/>
    <col min="15908" max="15910" width="0" style="15" hidden="1" customWidth="1"/>
    <col min="15911" max="16138" width="8.625" style="15"/>
    <col min="16139" max="16139" width="5.125" style="15" customWidth="1"/>
    <col min="16140" max="16140" width="32.375" style="15" customWidth="1"/>
    <col min="16141" max="16143" width="10.25" style="15" customWidth="1"/>
    <col min="16144" max="16145" width="12.375" style="15" customWidth="1"/>
    <col min="16146" max="16146" width="11.25" style="15" customWidth="1"/>
    <col min="16147" max="16147" width="12.375" style="15" customWidth="1"/>
    <col min="16148" max="16148" width="11.25" style="15" customWidth="1"/>
    <col min="16149" max="16149" width="12.375" style="15" customWidth="1"/>
    <col min="16150" max="16150" width="11.25" style="15" customWidth="1"/>
    <col min="16151" max="16151" width="12.375" style="15" customWidth="1"/>
    <col min="16152" max="16152" width="11.25" style="15" customWidth="1"/>
    <col min="16153" max="16153" width="12.375" style="15" customWidth="1"/>
    <col min="16154" max="16154" width="11.25" style="15" customWidth="1"/>
    <col min="16155" max="16155" width="14.125" style="15" customWidth="1"/>
    <col min="16156" max="16156" width="10.25" style="15" customWidth="1"/>
    <col min="16157" max="16157" width="17.125" style="15" customWidth="1"/>
    <col min="16158" max="16158" width="12" style="15" customWidth="1"/>
    <col min="16159" max="16159" width="14.125" style="15" customWidth="1"/>
    <col min="16160" max="16160" width="10.25" style="15" customWidth="1"/>
    <col min="16161" max="16161" width="17.125" style="15" customWidth="1"/>
    <col min="16162" max="16162" width="12" style="15" customWidth="1"/>
    <col min="16163" max="16163" width="10.75" style="15" customWidth="1"/>
    <col min="16164" max="16166" width="0" style="15" hidden="1" customWidth="1"/>
    <col min="16167" max="16384" width="8.625" style="15"/>
  </cols>
  <sheetData>
    <row r="1" spans="1:45" ht="30" customHeight="1">
      <c r="A1" s="718" t="s">
        <v>311</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row>
    <row r="2" spans="1:45" ht="20.45" customHeight="1">
      <c r="A2" s="721" t="s">
        <v>578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row>
    <row r="3" spans="1:45" ht="30.95" customHeight="1">
      <c r="A3" s="719" t="s">
        <v>900</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row>
    <row r="4" spans="1:45" ht="30.95" customHeight="1">
      <c r="A4" s="691" t="str">
        <f>Tonghopnguon!A3</f>
        <v>(Kèm theo Nghị quyết số 82 /NQ-HĐND ngày  09  tháng 12 năm 2017 của HĐND tỉnh Điện Biên)</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408"/>
      <c r="AK4" s="408"/>
      <c r="AL4" s="408"/>
    </row>
    <row r="5" spans="1:45" s="17" customFormat="1" ht="24.6" customHeight="1">
      <c r="A5" s="720" t="s">
        <v>3</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N5" s="204"/>
      <c r="AO5" s="204"/>
      <c r="AP5" s="204"/>
      <c r="AQ5" s="204"/>
      <c r="AR5" s="204"/>
      <c r="AS5" s="204"/>
    </row>
    <row r="6" spans="1:45" s="411" customFormat="1" ht="27" customHeight="1">
      <c r="A6" s="705" t="s">
        <v>22</v>
      </c>
      <c r="B6" s="705" t="s">
        <v>23</v>
      </c>
      <c r="C6" s="722" t="s">
        <v>277</v>
      </c>
      <c r="D6" s="705" t="s">
        <v>24</v>
      </c>
      <c r="E6" s="705" t="s">
        <v>25</v>
      </c>
      <c r="F6" s="705" t="s">
        <v>26</v>
      </c>
      <c r="G6" s="703" t="s">
        <v>113</v>
      </c>
      <c r="H6" s="703"/>
      <c r="I6" s="703"/>
      <c r="J6" s="703" t="s">
        <v>278</v>
      </c>
      <c r="K6" s="703"/>
      <c r="L6" s="703"/>
      <c r="M6" s="711" t="s">
        <v>546</v>
      </c>
      <c r="N6" s="712"/>
      <c r="O6" s="712"/>
      <c r="P6" s="712"/>
      <c r="Q6" s="712"/>
      <c r="R6" s="713"/>
      <c r="S6" s="692" t="s">
        <v>549</v>
      </c>
      <c r="T6" s="694"/>
      <c r="U6" s="692" t="s">
        <v>312</v>
      </c>
      <c r="V6" s="693"/>
      <c r="W6" s="693"/>
      <c r="X6" s="694"/>
      <c r="Y6" s="705" t="s">
        <v>313</v>
      </c>
      <c r="Z6" s="705"/>
      <c r="AA6" s="692" t="s">
        <v>314</v>
      </c>
      <c r="AB6" s="693"/>
      <c r="AC6" s="693"/>
      <c r="AD6" s="694"/>
      <c r="AE6" s="692" t="s">
        <v>315</v>
      </c>
      <c r="AF6" s="693"/>
      <c r="AG6" s="693"/>
      <c r="AH6" s="694"/>
      <c r="AI6" s="705" t="s">
        <v>7</v>
      </c>
      <c r="AO6" s="706"/>
      <c r="AP6" s="706"/>
      <c r="AQ6" s="706"/>
      <c r="AR6" s="706"/>
    </row>
    <row r="7" spans="1:45" s="411" customFormat="1" ht="27" customHeight="1">
      <c r="A7" s="705"/>
      <c r="B7" s="705"/>
      <c r="C7" s="723"/>
      <c r="D7" s="705"/>
      <c r="E7" s="705"/>
      <c r="F7" s="705"/>
      <c r="G7" s="703" t="s">
        <v>279</v>
      </c>
      <c r="H7" s="703" t="s">
        <v>30</v>
      </c>
      <c r="I7" s="703"/>
      <c r="J7" s="703" t="s">
        <v>279</v>
      </c>
      <c r="K7" s="703" t="s">
        <v>30</v>
      </c>
      <c r="L7" s="703"/>
      <c r="M7" s="698" t="s">
        <v>547</v>
      </c>
      <c r="N7" s="699"/>
      <c r="O7" s="698" t="s">
        <v>281</v>
      </c>
      <c r="P7" s="699"/>
      <c r="Q7" s="698" t="s">
        <v>548</v>
      </c>
      <c r="R7" s="699"/>
      <c r="S7" s="714"/>
      <c r="T7" s="715"/>
      <c r="U7" s="695"/>
      <c r="V7" s="696"/>
      <c r="W7" s="696"/>
      <c r="X7" s="697"/>
      <c r="Y7" s="705"/>
      <c r="Z7" s="705"/>
      <c r="AA7" s="695"/>
      <c r="AB7" s="696"/>
      <c r="AC7" s="696"/>
      <c r="AD7" s="697"/>
      <c r="AE7" s="695"/>
      <c r="AF7" s="696"/>
      <c r="AG7" s="696"/>
      <c r="AH7" s="697"/>
      <c r="AI7" s="705"/>
      <c r="AO7" s="706"/>
      <c r="AP7" s="706"/>
      <c r="AQ7" s="706"/>
      <c r="AR7" s="706"/>
    </row>
    <row r="8" spans="1:45" s="411" customFormat="1" ht="33.75" customHeight="1">
      <c r="A8" s="705"/>
      <c r="B8" s="705"/>
      <c r="C8" s="723"/>
      <c r="D8" s="705"/>
      <c r="E8" s="705"/>
      <c r="F8" s="705"/>
      <c r="G8" s="703"/>
      <c r="H8" s="707" t="s">
        <v>31</v>
      </c>
      <c r="I8" s="707" t="s">
        <v>342</v>
      </c>
      <c r="J8" s="703"/>
      <c r="K8" s="707" t="s">
        <v>31</v>
      </c>
      <c r="L8" s="707" t="s">
        <v>282</v>
      </c>
      <c r="M8" s="700"/>
      <c r="N8" s="701"/>
      <c r="O8" s="700"/>
      <c r="P8" s="701"/>
      <c r="Q8" s="700"/>
      <c r="R8" s="701"/>
      <c r="S8" s="695"/>
      <c r="T8" s="697"/>
      <c r="U8" s="703" t="s">
        <v>31</v>
      </c>
      <c r="V8" s="703" t="s">
        <v>342</v>
      </c>
      <c r="W8" s="703"/>
      <c r="X8" s="703"/>
      <c r="Y8" s="705" t="s">
        <v>9</v>
      </c>
      <c r="Z8" s="707" t="s">
        <v>342</v>
      </c>
      <c r="AA8" s="703" t="s">
        <v>31</v>
      </c>
      <c r="AB8" s="703" t="s">
        <v>342</v>
      </c>
      <c r="AC8" s="703"/>
      <c r="AD8" s="703"/>
      <c r="AE8" s="703" t="s">
        <v>31</v>
      </c>
      <c r="AF8" s="703" t="s">
        <v>342</v>
      </c>
      <c r="AG8" s="703"/>
      <c r="AH8" s="703"/>
      <c r="AI8" s="705"/>
      <c r="AO8" s="702"/>
      <c r="AP8" s="702"/>
      <c r="AQ8" s="702"/>
      <c r="AR8" s="702"/>
    </row>
    <row r="9" spans="1:45" s="411" customFormat="1" ht="36.6" customHeight="1">
      <c r="A9" s="705"/>
      <c r="B9" s="705"/>
      <c r="C9" s="723"/>
      <c r="D9" s="705"/>
      <c r="E9" s="705"/>
      <c r="F9" s="705"/>
      <c r="G9" s="703"/>
      <c r="H9" s="716"/>
      <c r="I9" s="708"/>
      <c r="J9" s="703"/>
      <c r="K9" s="716"/>
      <c r="L9" s="708"/>
      <c r="M9" s="707" t="s">
        <v>31</v>
      </c>
      <c r="N9" s="707" t="s">
        <v>283</v>
      </c>
      <c r="O9" s="707" t="s">
        <v>31</v>
      </c>
      <c r="P9" s="707" t="s">
        <v>283</v>
      </c>
      <c r="Q9" s="707" t="s">
        <v>31</v>
      </c>
      <c r="R9" s="707" t="s">
        <v>283</v>
      </c>
      <c r="S9" s="707" t="s">
        <v>31</v>
      </c>
      <c r="T9" s="707" t="s">
        <v>283</v>
      </c>
      <c r="U9" s="703"/>
      <c r="V9" s="703" t="s">
        <v>9</v>
      </c>
      <c r="W9" s="704" t="s">
        <v>14</v>
      </c>
      <c r="X9" s="704"/>
      <c r="Y9" s="705"/>
      <c r="Z9" s="708"/>
      <c r="AA9" s="703"/>
      <c r="AB9" s="703" t="s">
        <v>9</v>
      </c>
      <c r="AC9" s="704" t="s">
        <v>14</v>
      </c>
      <c r="AD9" s="704"/>
      <c r="AE9" s="703"/>
      <c r="AF9" s="703" t="s">
        <v>9</v>
      </c>
      <c r="AG9" s="704" t="s">
        <v>14</v>
      </c>
      <c r="AH9" s="704"/>
      <c r="AI9" s="705"/>
      <c r="AO9" s="702"/>
      <c r="AP9" s="702"/>
      <c r="AQ9" s="710"/>
      <c r="AR9" s="710"/>
    </row>
    <row r="10" spans="1:45" s="411" customFormat="1" ht="122.1" customHeight="1">
      <c r="A10" s="705"/>
      <c r="B10" s="705"/>
      <c r="C10" s="724"/>
      <c r="D10" s="705"/>
      <c r="E10" s="705"/>
      <c r="F10" s="705"/>
      <c r="G10" s="703"/>
      <c r="H10" s="717"/>
      <c r="I10" s="709"/>
      <c r="J10" s="703"/>
      <c r="K10" s="717"/>
      <c r="L10" s="709"/>
      <c r="M10" s="717"/>
      <c r="N10" s="717"/>
      <c r="O10" s="717"/>
      <c r="P10" s="717"/>
      <c r="Q10" s="717"/>
      <c r="R10" s="717"/>
      <c r="S10" s="717"/>
      <c r="T10" s="717"/>
      <c r="U10" s="703"/>
      <c r="V10" s="703"/>
      <c r="W10" s="205" t="s">
        <v>284</v>
      </c>
      <c r="X10" s="410" t="s">
        <v>285</v>
      </c>
      <c r="Y10" s="705"/>
      <c r="Z10" s="709"/>
      <c r="AA10" s="703"/>
      <c r="AB10" s="703"/>
      <c r="AC10" s="205" t="s">
        <v>284</v>
      </c>
      <c r="AD10" s="410" t="s">
        <v>285</v>
      </c>
      <c r="AE10" s="703"/>
      <c r="AF10" s="703"/>
      <c r="AG10" s="205" t="s">
        <v>284</v>
      </c>
      <c r="AH10" s="410" t="s">
        <v>285</v>
      </c>
      <c r="AI10" s="705"/>
      <c r="AO10" s="702"/>
      <c r="AP10" s="702"/>
      <c r="AQ10" s="207"/>
      <c r="AR10" s="409"/>
    </row>
    <row r="11" spans="1:45" s="21" customFormat="1" ht="30.75" customHeight="1">
      <c r="A11" s="20">
        <v>1</v>
      </c>
      <c r="B11" s="20">
        <f>A11+1</f>
        <v>2</v>
      </c>
      <c r="C11" s="20">
        <v>3</v>
      </c>
      <c r="D11" s="20">
        <f>B11+1</f>
        <v>3</v>
      </c>
      <c r="E11" s="20">
        <f t="shared" ref="E11:T11" si="0">D11+1</f>
        <v>4</v>
      </c>
      <c r="F11" s="20">
        <f t="shared" si="0"/>
        <v>5</v>
      </c>
      <c r="G11" s="20">
        <v>4</v>
      </c>
      <c r="H11" s="20">
        <f t="shared" ref="H11:I11" si="1">G11+1</f>
        <v>5</v>
      </c>
      <c r="I11" s="20">
        <f t="shared" si="1"/>
        <v>6</v>
      </c>
      <c r="J11" s="20">
        <v>7</v>
      </c>
      <c r="K11" s="20">
        <f t="shared" si="0"/>
        <v>8</v>
      </c>
      <c r="L11" s="20">
        <f t="shared" si="0"/>
        <v>9</v>
      </c>
      <c r="M11" s="20">
        <f t="shared" si="0"/>
        <v>10</v>
      </c>
      <c r="N11" s="20">
        <f t="shared" si="0"/>
        <v>11</v>
      </c>
      <c r="O11" s="20">
        <f t="shared" si="0"/>
        <v>12</v>
      </c>
      <c r="P11" s="20">
        <f t="shared" si="0"/>
        <v>13</v>
      </c>
      <c r="Q11" s="20">
        <v>11</v>
      </c>
      <c r="R11" s="20">
        <f t="shared" si="0"/>
        <v>12</v>
      </c>
      <c r="S11" s="20">
        <f t="shared" si="0"/>
        <v>13</v>
      </c>
      <c r="T11" s="20">
        <f t="shared" si="0"/>
        <v>14</v>
      </c>
      <c r="U11" s="20">
        <v>7</v>
      </c>
      <c r="V11" s="20">
        <v>8</v>
      </c>
      <c r="W11" s="20">
        <v>9</v>
      </c>
      <c r="X11" s="20">
        <v>10</v>
      </c>
      <c r="Y11" s="20">
        <v>11</v>
      </c>
      <c r="Z11" s="20">
        <v>12</v>
      </c>
      <c r="AA11" s="20">
        <v>13</v>
      </c>
      <c r="AB11" s="20">
        <v>14</v>
      </c>
      <c r="AC11" s="20">
        <v>15</v>
      </c>
      <c r="AD11" s="20">
        <v>16</v>
      </c>
      <c r="AE11" s="20">
        <v>17</v>
      </c>
      <c r="AF11" s="20">
        <v>18</v>
      </c>
      <c r="AG11" s="20">
        <v>19</v>
      </c>
      <c r="AH11" s="20">
        <v>20</v>
      </c>
      <c r="AI11" s="20">
        <v>21</v>
      </c>
      <c r="AJ11" s="20">
        <v>25</v>
      </c>
      <c r="AK11" s="20">
        <v>26</v>
      </c>
      <c r="AL11" s="20">
        <v>27</v>
      </c>
    </row>
    <row r="12" spans="1:45" s="21" customFormat="1" ht="36" customHeight="1">
      <c r="A12" s="20"/>
      <c r="B12" s="22" t="s">
        <v>13</v>
      </c>
      <c r="C12" s="22"/>
      <c r="D12" s="20"/>
      <c r="E12" s="20"/>
      <c r="F12" s="20"/>
      <c r="G12" s="20"/>
      <c r="H12" s="229"/>
      <c r="I12" s="229"/>
      <c r="J12" s="229"/>
      <c r="K12" s="229"/>
      <c r="L12" s="229"/>
      <c r="M12" s="229"/>
      <c r="N12" s="229"/>
      <c r="O12" s="229"/>
      <c r="P12" s="229"/>
      <c r="Q12" s="229"/>
      <c r="R12" s="229"/>
      <c r="S12" s="229"/>
      <c r="T12" s="229"/>
      <c r="U12" s="229">
        <f>U13</f>
        <v>41100</v>
      </c>
      <c r="V12" s="229">
        <f t="shared" ref="V12:AH12" si="2">V13</f>
        <v>41100</v>
      </c>
      <c r="W12" s="229">
        <f t="shared" si="2"/>
        <v>0</v>
      </c>
      <c r="X12" s="229">
        <f t="shared" si="2"/>
        <v>0</v>
      </c>
      <c r="Y12" s="229">
        <f t="shared" si="2"/>
        <v>0</v>
      </c>
      <c r="Z12" s="229">
        <f t="shared" si="2"/>
        <v>0</v>
      </c>
      <c r="AA12" s="229">
        <f t="shared" si="2"/>
        <v>0</v>
      </c>
      <c r="AB12" s="229">
        <f t="shared" si="2"/>
        <v>0</v>
      </c>
      <c r="AC12" s="229">
        <f t="shared" si="2"/>
        <v>0</v>
      </c>
      <c r="AD12" s="229">
        <f t="shared" si="2"/>
        <v>0</v>
      </c>
      <c r="AE12" s="229">
        <f t="shared" si="2"/>
        <v>41100</v>
      </c>
      <c r="AF12" s="229">
        <f t="shared" si="2"/>
        <v>41100</v>
      </c>
      <c r="AG12" s="229">
        <f t="shared" si="2"/>
        <v>0</v>
      </c>
      <c r="AH12" s="229">
        <f t="shared" si="2"/>
        <v>0</v>
      </c>
      <c r="AI12" s="216"/>
      <c r="AJ12" s="20"/>
      <c r="AK12" s="20"/>
      <c r="AL12" s="20"/>
    </row>
    <row r="13" spans="1:45" s="27" customFormat="1" ht="69.75" customHeight="1">
      <c r="A13" s="23" t="s">
        <v>85</v>
      </c>
      <c r="B13" s="24" t="s">
        <v>902</v>
      </c>
      <c r="C13" s="25"/>
      <c r="D13" s="25"/>
      <c r="E13" s="25"/>
      <c r="F13" s="25"/>
      <c r="G13" s="25"/>
      <c r="H13" s="229"/>
      <c r="I13" s="229"/>
      <c r="J13" s="229"/>
      <c r="K13" s="229"/>
      <c r="L13" s="229"/>
      <c r="M13" s="229"/>
      <c r="N13" s="229"/>
      <c r="O13" s="229"/>
      <c r="P13" s="229"/>
      <c r="Q13" s="229"/>
      <c r="R13" s="229"/>
      <c r="S13" s="229"/>
      <c r="T13" s="229"/>
      <c r="U13" s="229">
        <f>U14</f>
        <v>41100</v>
      </c>
      <c r="V13" s="229">
        <f t="shared" ref="V13:AH13" si="3">V14</f>
        <v>41100</v>
      </c>
      <c r="W13" s="229">
        <f t="shared" si="3"/>
        <v>0</v>
      </c>
      <c r="X13" s="229">
        <f t="shared" si="3"/>
        <v>0</v>
      </c>
      <c r="Y13" s="229">
        <f t="shared" si="3"/>
        <v>0</v>
      </c>
      <c r="Z13" s="229">
        <f t="shared" si="3"/>
        <v>0</v>
      </c>
      <c r="AA13" s="229">
        <f t="shared" si="3"/>
        <v>0</v>
      </c>
      <c r="AB13" s="229">
        <f t="shared" si="3"/>
        <v>0</v>
      </c>
      <c r="AC13" s="229">
        <f t="shared" si="3"/>
        <v>0</v>
      </c>
      <c r="AD13" s="229">
        <f t="shared" si="3"/>
        <v>0</v>
      </c>
      <c r="AE13" s="229">
        <f t="shared" si="3"/>
        <v>41100</v>
      </c>
      <c r="AF13" s="229">
        <f t="shared" si="3"/>
        <v>41100</v>
      </c>
      <c r="AG13" s="229">
        <f t="shared" si="3"/>
        <v>0</v>
      </c>
      <c r="AH13" s="229">
        <f t="shared" si="3"/>
        <v>0</v>
      </c>
      <c r="AI13" s="216"/>
      <c r="AJ13" s="26"/>
      <c r="AK13" s="26"/>
      <c r="AL13" s="26"/>
      <c r="AO13" s="351"/>
    </row>
    <row r="14" spans="1:45" s="249" customFormat="1" ht="107.25" customHeight="1">
      <c r="A14" s="245" t="s">
        <v>37</v>
      </c>
      <c r="B14" s="246" t="s">
        <v>903</v>
      </c>
      <c r="C14" s="247"/>
      <c r="D14" s="247" t="s">
        <v>564</v>
      </c>
      <c r="E14" s="247"/>
      <c r="F14" s="247"/>
      <c r="G14" s="247"/>
      <c r="H14" s="229"/>
      <c r="I14" s="229"/>
      <c r="J14" s="229"/>
      <c r="K14" s="229"/>
      <c r="L14" s="229"/>
      <c r="M14" s="229"/>
      <c r="N14" s="229"/>
      <c r="O14" s="229"/>
      <c r="P14" s="229"/>
      <c r="Q14" s="229"/>
      <c r="R14" s="229"/>
      <c r="S14" s="229"/>
      <c r="T14" s="229"/>
      <c r="U14" s="229">
        <f>V14</f>
        <v>41100</v>
      </c>
      <c r="V14" s="229">
        <v>41100</v>
      </c>
      <c r="W14" s="229"/>
      <c r="X14" s="229"/>
      <c r="Y14" s="229"/>
      <c r="Z14" s="229"/>
      <c r="AA14" s="229"/>
      <c r="AB14" s="229"/>
      <c r="AC14" s="229"/>
      <c r="AD14" s="229"/>
      <c r="AE14" s="229">
        <f>AF14</f>
        <v>41100</v>
      </c>
      <c r="AF14" s="229">
        <v>41100</v>
      </c>
      <c r="AG14" s="229"/>
      <c r="AH14" s="229"/>
      <c r="AI14" s="229"/>
      <c r="AJ14" s="248"/>
      <c r="AK14" s="248"/>
      <c r="AL14" s="248"/>
      <c r="AO14" s="341">
        <v>39.2042207662764</v>
      </c>
    </row>
    <row r="15" spans="1:45" s="249" customFormat="1" ht="43.9" hidden="1" customHeight="1">
      <c r="A15" s="245" t="s">
        <v>82</v>
      </c>
      <c r="B15" s="257" t="s">
        <v>391</v>
      </c>
      <c r="C15" s="247"/>
      <c r="D15" s="247"/>
      <c r="E15" s="247"/>
      <c r="F15" s="247"/>
      <c r="G15" s="247"/>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48"/>
      <c r="AK15" s="248"/>
      <c r="AL15" s="248"/>
    </row>
    <row r="16" spans="1:45" s="27" customFormat="1" ht="70.900000000000006" hidden="1" customHeight="1">
      <c r="A16" s="23" t="s">
        <v>33</v>
      </c>
      <c r="B16" s="28" t="s">
        <v>316</v>
      </c>
      <c r="C16" s="25"/>
      <c r="D16" s="25"/>
      <c r="E16" s="25"/>
      <c r="F16" s="25"/>
      <c r="G16" s="25"/>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6"/>
      <c r="AK16" s="26"/>
      <c r="AL16" s="26"/>
    </row>
    <row r="17" spans="1:38" s="27" customFormat="1" ht="40.5" hidden="1" customHeight="1">
      <c r="A17" s="29" t="s">
        <v>35</v>
      </c>
      <c r="B17" s="30" t="s">
        <v>36</v>
      </c>
      <c r="C17" s="50"/>
      <c r="D17" s="25"/>
      <c r="E17" s="25"/>
      <c r="F17" s="25"/>
      <c r="G17" s="25"/>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6"/>
      <c r="AK17" s="26"/>
      <c r="AL17" s="26"/>
    </row>
    <row r="18" spans="1:38" s="27" customFormat="1" ht="40.5" hidden="1" customHeight="1">
      <c r="A18" s="31" t="s">
        <v>37</v>
      </c>
      <c r="B18" s="32" t="s">
        <v>38</v>
      </c>
      <c r="C18" s="35"/>
      <c r="D18" s="25"/>
      <c r="E18" s="25"/>
      <c r="F18" s="25"/>
      <c r="G18" s="25"/>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6"/>
      <c r="AK18" s="26"/>
      <c r="AL18" s="26"/>
    </row>
    <row r="19" spans="1:38" s="27" customFormat="1" ht="40.5" hidden="1" customHeight="1">
      <c r="A19" s="31" t="s">
        <v>39</v>
      </c>
      <c r="B19" s="32" t="s">
        <v>38</v>
      </c>
      <c r="C19" s="35"/>
      <c r="D19" s="25"/>
      <c r="E19" s="25"/>
      <c r="F19" s="25"/>
      <c r="G19" s="25"/>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6"/>
      <c r="AK19" s="26"/>
      <c r="AL19" s="26"/>
    </row>
    <row r="20" spans="1:38" s="27" customFormat="1" ht="40.5" hidden="1" customHeight="1">
      <c r="A20" s="31" t="s">
        <v>40</v>
      </c>
      <c r="B20" s="33" t="s">
        <v>41</v>
      </c>
      <c r="C20" s="291"/>
      <c r="D20" s="25"/>
      <c r="E20" s="25"/>
      <c r="F20" s="25"/>
      <c r="G20" s="25"/>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6"/>
      <c r="AK20" s="26"/>
      <c r="AL20" s="26"/>
    </row>
    <row r="21" spans="1:38" s="27" customFormat="1" ht="40.5" hidden="1" customHeight="1">
      <c r="A21" s="29" t="s">
        <v>42</v>
      </c>
      <c r="B21" s="30" t="s">
        <v>43</v>
      </c>
      <c r="C21" s="50"/>
      <c r="D21" s="25"/>
      <c r="E21" s="25"/>
      <c r="F21" s="25"/>
      <c r="G21" s="25"/>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6"/>
      <c r="AK21" s="26"/>
      <c r="AL21" s="26"/>
    </row>
    <row r="22" spans="1:38" s="27" customFormat="1" ht="36.4" hidden="1" customHeight="1">
      <c r="A22" s="31" t="s">
        <v>37</v>
      </c>
      <c r="B22" s="32" t="s">
        <v>38</v>
      </c>
      <c r="C22" s="35"/>
      <c r="D22" s="25"/>
      <c r="E22" s="25"/>
      <c r="F22" s="25"/>
      <c r="G22" s="25"/>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6"/>
      <c r="AK22" s="26"/>
      <c r="AL22" s="26"/>
    </row>
    <row r="23" spans="1:38" s="27" customFormat="1" ht="29.65" hidden="1" customHeight="1">
      <c r="A23" s="31" t="s">
        <v>40</v>
      </c>
      <c r="B23" s="33" t="s">
        <v>41</v>
      </c>
      <c r="C23" s="291"/>
      <c r="D23" s="25"/>
      <c r="E23" s="25"/>
      <c r="F23" s="25"/>
      <c r="G23" s="25"/>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6"/>
      <c r="AK23" s="26"/>
      <c r="AL23" s="26"/>
    </row>
    <row r="24" spans="1:38" s="27" customFormat="1" ht="40.5" hidden="1" customHeight="1">
      <c r="A24" s="29" t="s">
        <v>44</v>
      </c>
      <c r="B24" s="30" t="s">
        <v>45</v>
      </c>
      <c r="C24" s="50"/>
      <c r="D24" s="25"/>
      <c r="E24" s="25"/>
      <c r="F24" s="25"/>
      <c r="G24" s="25"/>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6"/>
      <c r="AK24" s="26"/>
      <c r="AL24" s="26"/>
    </row>
    <row r="25" spans="1:38" s="27" customFormat="1" ht="40.5" hidden="1" customHeight="1">
      <c r="A25" s="31" t="s">
        <v>37</v>
      </c>
      <c r="B25" s="32" t="s">
        <v>38</v>
      </c>
      <c r="C25" s="35"/>
      <c r="D25" s="25"/>
      <c r="E25" s="25"/>
      <c r="F25" s="25"/>
      <c r="G25" s="25"/>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6"/>
      <c r="AK25" s="26"/>
      <c r="AL25" s="26"/>
    </row>
    <row r="26" spans="1:38" s="27" customFormat="1" ht="40.5" hidden="1" customHeight="1">
      <c r="A26" s="31" t="s">
        <v>40</v>
      </c>
      <c r="B26" s="33" t="s">
        <v>41</v>
      </c>
      <c r="C26" s="291"/>
      <c r="D26" s="25"/>
      <c r="E26" s="25"/>
      <c r="F26" s="25"/>
      <c r="G26" s="25"/>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6"/>
      <c r="AK26" s="26"/>
      <c r="AL26" s="26"/>
    </row>
    <row r="27" spans="1:38" s="27" customFormat="1" ht="45.4" hidden="1" customHeight="1">
      <c r="A27" s="23" t="s">
        <v>46</v>
      </c>
      <c r="B27" s="28" t="s">
        <v>317</v>
      </c>
      <c r="C27" s="25"/>
      <c r="D27" s="25"/>
      <c r="E27" s="25"/>
      <c r="F27" s="25"/>
      <c r="G27" s="25"/>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6"/>
      <c r="AK27" s="26"/>
      <c r="AL27" s="26"/>
    </row>
    <row r="28" spans="1:38" s="27" customFormat="1" ht="40.5" hidden="1" customHeight="1">
      <c r="A28" s="29" t="s">
        <v>35</v>
      </c>
      <c r="B28" s="30" t="s">
        <v>36</v>
      </c>
      <c r="C28" s="50"/>
      <c r="D28" s="25"/>
      <c r="E28" s="25"/>
      <c r="F28" s="25"/>
      <c r="G28" s="25"/>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6"/>
      <c r="AK28" s="26"/>
      <c r="AL28" s="26"/>
    </row>
    <row r="29" spans="1:38" s="27" customFormat="1" ht="37.15" hidden="1" customHeight="1">
      <c r="A29" s="31" t="s">
        <v>37</v>
      </c>
      <c r="B29" s="32" t="s">
        <v>38</v>
      </c>
      <c r="C29" s="35"/>
      <c r="D29" s="25"/>
      <c r="E29" s="25"/>
      <c r="F29" s="25"/>
      <c r="G29" s="25"/>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6"/>
      <c r="AK29" s="26"/>
      <c r="AL29" s="26"/>
    </row>
    <row r="30" spans="1:38" s="27" customFormat="1" ht="31.5" hidden="1" customHeight="1">
      <c r="A30" s="31" t="s">
        <v>40</v>
      </c>
      <c r="B30" s="33" t="s">
        <v>41</v>
      </c>
      <c r="C30" s="291"/>
      <c r="D30" s="25"/>
      <c r="E30" s="25"/>
      <c r="F30" s="25"/>
      <c r="G30" s="25"/>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6"/>
      <c r="AK30" s="26"/>
      <c r="AL30" s="26"/>
    </row>
    <row r="31" spans="1:38" s="27" customFormat="1" ht="36.75" hidden="1" customHeight="1">
      <c r="A31" s="29" t="s">
        <v>42</v>
      </c>
      <c r="B31" s="30" t="s">
        <v>43</v>
      </c>
      <c r="C31" s="50"/>
      <c r="D31" s="25"/>
      <c r="E31" s="25"/>
      <c r="F31" s="25"/>
      <c r="G31" s="25"/>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6"/>
      <c r="AK31" s="26"/>
      <c r="AL31" s="26"/>
    </row>
    <row r="32" spans="1:38" s="27" customFormat="1" ht="36.75" hidden="1" customHeight="1">
      <c r="A32" s="31" t="s">
        <v>37</v>
      </c>
      <c r="B32" s="32" t="s">
        <v>38</v>
      </c>
      <c r="C32" s="35"/>
      <c r="D32" s="25"/>
      <c r="E32" s="25"/>
      <c r="F32" s="25"/>
      <c r="G32" s="25"/>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6"/>
      <c r="AK32" s="26"/>
      <c r="AL32" s="26"/>
    </row>
    <row r="33" spans="1:38" s="27" customFormat="1" ht="35.25" hidden="1" customHeight="1">
      <c r="A33" s="31" t="s">
        <v>40</v>
      </c>
      <c r="B33" s="33" t="s">
        <v>41</v>
      </c>
      <c r="C33" s="291"/>
      <c r="D33" s="25"/>
      <c r="E33" s="25"/>
      <c r="F33" s="25"/>
      <c r="G33" s="25"/>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6"/>
      <c r="AK33" s="26"/>
      <c r="AL33" s="26"/>
    </row>
    <row r="34" spans="1:38" s="27" customFormat="1" ht="40.5" hidden="1" customHeight="1">
      <c r="A34" s="29" t="s">
        <v>44</v>
      </c>
      <c r="B34" s="30" t="s">
        <v>45</v>
      </c>
      <c r="C34" s="50"/>
      <c r="D34" s="25"/>
      <c r="E34" s="25"/>
      <c r="F34" s="25"/>
      <c r="G34" s="25"/>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6"/>
      <c r="AK34" s="26"/>
      <c r="AL34" s="26"/>
    </row>
    <row r="35" spans="1:38" s="27" customFormat="1" ht="35.65" hidden="1" customHeight="1">
      <c r="A35" s="31" t="s">
        <v>37</v>
      </c>
      <c r="B35" s="32" t="s">
        <v>38</v>
      </c>
      <c r="C35" s="35"/>
      <c r="D35" s="25"/>
      <c r="E35" s="25"/>
      <c r="F35" s="25"/>
      <c r="G35" s="2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6"/>
      <c r="AK35" s="26"/>
      <c r="AL35" s="26"/>
    </row>
    <row r="36" spans="1:38" s="27" customFormat="1" ht="35.25" hidden="1" customHeight="1">
      <c r="A36" s="31" t="s">
        <v>40</v>
      </c>
      <c r="B36" s="33" t="s">
        <v>41</v>
      </c>
      <c r="C36" s="291"/>
      <c r="D36" s="25"/>
      <c r="E36" s="25"/>
      <c r="F36" s="25"/>
      <c r="G36" s="2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6"/>
      <c r="AK36" s="26"/>
      <c r="AL36" s="26"/>
    </row>
    <row r="37" spans="1:38" s="27" customFormat="1" ht="46.15" hidden="1" customHeight="1">
      <c r="A37" s="23" t="s">
        <v>287</v>
      </c>
      <c r="B37" s="28" t="s">
        <v>318</v>
      </c>
      <c r="C37" s="25"/>
      <c r="D37" s="25"/>
      <c r="E37" s="25"/>
      <c r="F37" s="25"/>
      <c r="G37" s="25"/>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6"/>
      <c r="AJ37" s="26"/>
      <c r="AK37" s="26"/>
      <c r="AL37" s="26"/>
    </row>
    <row r="38" spans="1:38" s="27" customFormat="1" ht="40.5" hidden="1" customHeight="1">
      <c r="A38" s="29" t="s">
        <v>35</v>
      </c>
      <c r="B38" s="30" t="s">
        <v>36</v>
      </c>
      <c r="C38" s="50"/>
      <c r="D38" s="25"/>
      <c r="E38" s="25"/>
      <c r="F38" s="25"/>
      <c r="G38" s="25"/>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6"/>
      <c r="AJ38" s="26"/>
      <c r="AK38" s="26"/>
      <c r="AL38" s="26"/>
    </row>
    <row r="39" spans="1:38" s="27" customFormat="1" ht="40.5" hidden="1" customHeight="1">
      <c r="A39" s="31" t="s">
        <v>37</v>
      </c>
      <c r="B39" s="32" t="s">
        <v>38</v>
      </c>
      <c r="C39" s="35"/>
      <c r="D39" s="25"/>
      <c r="E39" s="25"/>
      <c r="F39" s="25"/>
      <c r="G39" s="25"/>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6"/>
      <c r="AJ39" s="26"/>
      <c r="AK39" s="26"/>
      <c r="AL39" s="26"/>
    </row>
    <row r="40" spans="1:38" s="27" customFormat="1" ht="35.65" hidden="1" customHeight="1">
      <c r="A40" s="31" t="s">
        <v>40</v>
      </c>
      <c r="B40" s="33" t="s">
        <v>41</v>
      </c>
      <c r="C40" s="291"/>
      <c r="D40" s="25"/>
      <c r="E40" s="25"/>
      <c r="F40" s="25"/>
      <c r="G40" s="25"/>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6"/>
      <c r="AJ40" s="26"/>
      <c r="AK40" s="26"/>
      <c r="AL40" s="26"/>
    </row>
    <row r="41" spans="1:38" s="27" customFormat="1" ht="40.5" hidden="1" customHeight="1">
      <c r="A41" s="29" t="s">
        <v>42</v>
      </c>
      <c r="B41" s="30" t="s">
        <v>43</v>
      </c>
      <c r="C41" s="50"/>
      <c r="D41" s="25"/>
      <c r="E41" s="25"/>
      <c r="F41" s="25"/>
      <c r="G41" s="25"/>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6"/>
      <c r="AJ41" s="26"/>
      <c r="AK41" s="26"/>
      <c r="AL41" s="26"/>
    </row>
    <row r="42" spans="1:38" s="27" customFormat="1" ht="40.5" hidden="1" customHeight="1">
      <c r="A42" s="31" t="s">
        <v>37</v>
      </c>
      <c r="B42" s="32" t="s">
        <v>38</v>
      </c>
      <c r="C42" s="35"/>
      <c r="D42" s="25"/>
      <c r="E42" s="25"/>
      <c r="F42" s="25"/>
      <c r="G42" s="2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6"/>
      <c r="AJ42" s="26"/>
      <c r="AK42" s="26"/>
      <c r="AL42" s="26"/>
    </row>
    <row r="43" spans="1:38" s="27" customFormat="1" ht="32.65" hidden="1" customHeight="1">
      <c r="A43" s="31" t="s">
        <v>40</v>
      </c>
      <c r="B43" s="33" t="s">
        <v>41</v>
      </c>
      <c r="C43" s="291"/>
      <c r="D43" s="25"/>
      <c r="E43" s="25"/>
      <c r="F43" s="25"/>
      <c r="G43" s="2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6"/>
      <c r="AJ43" s="26"/>
      <c r="AK43" s="26"/>
      <c r="AL43" s="26"/>
    </row>
    <row r="44" spans="1:38" s="27" customFormat="1" ht="40.5" hidden="1" customHeight="1">
      <c r="A44" s="29" t="s">
        <v>44</v>
      </c>
      <c r="B44" s="30" t="s">
        <v>45</v>
      </c>
      <c r="C44" s="50"/>
      <c r="D44" s="25"/>
      <c r="E44" s="25"/>
      <c r="F44" s="25"/>
      <c r="G44" s="25"/>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6"/>
      <c r="AJ44" s="26"/>
      <c r="AK44" s="26"/>
      <c r="AL44" s="26"/>
    </row>
    <row r="45" spans="1:38" s="27" customFormat="1" ht="36.4" hidden="1" customHeight="1">
      <c r="A45" s="31" t="s">
        <v>37</v>
      </c>
      <c r="B45" s="32" t="s">
        <v>38</v>
      </c>
      <c r="C45" s="35"/>
      <c r="D45" s="25"/>
      <c r="E45" s="25"/>
      <c r="F45" s="25"/>
      <c r="G45" s="25"/>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6"/>
      <c r="AJ45" s="26"/>
      <c r="AK45" s="26"/>
      <c r="AL45" s="26"/>
    </row>
    <row r="46" spans="1:38" s="27" customFormat="1" ht="34.15" hidden="1" customHeight="1">
      <c r="A46" s="31" t="s">
        <v>40</v>
      </c>
      <c r="B46" s="33" t="s">
        <v>41</v>
      </c>
      <c r="C46" s="291"/>
      <c r="D46" s="25"/>
      <c r="E46" s="25"/>
      <c r="F46" s="25"/>
      <c r="G46" s="25"/>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6"/>
      <c r="AJ46" s="26"/>
      <c r="AK46" s="26"/>
      <c r="AL46" s="26"/>
    </row>
    <row r="47" spans="1:38" s="27" customFormat="1" ht="47.25" hidden="1" customHeight="1">
      <c r="A47" s="23" t="s">
        <v>288</v>
      </c>
      <c r="B47" s="28" t="s">
        <v>319</v>
      </c>
      <c r="C47" s="25"/>
      <c r="D47" s="25"/>
      <c r="E47" s="25"/>
      <c r="F47" s="25"/>
      <c r="G47" s="25"/>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6"/>
      <c r="AJ47" s="26"/>
      <c r="AK47" s="26"/>
      <c r="AL47" s="26"/>
    </row>
    <row r="48" spans="1:38" s="27" customFormat="1" ht="40.5" hidden="1" customHeight="1">
      <c r="A48" s="29" t="s">
        <v>35</v>
      </c>
      <c r="B48" s="30" t="s">
        <v>36</v>
      </c>
      <c r="C48" s="50"/>
      <c r="D48" s="25"/>
      <c r="E48" s="25"/>
      <c r="F48" s="25"/>
      <c r="G48" s="25"/>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6"/>
      <c r="AJ48" s="26"/>
      <c r="AK48" s="26"/>
      <c r="AL48" s="26"/>
    </row>
    <row r="49" spans="1:38" s="27" customFormat="1" ht="40.5" hidden="1" customHeight="1">
      <c r="A49" s="31" t="s">
        <v>37</v>
      </c>
      <c r="B49" s="32" t="s">
        <v>38</v>
      </c>
      <c r="C49" s="35"/>
      <c r="D49" s="25"/>
      <c r="E49" s="25"/>
      <c r="F49" s="25"/>
      <c r="G49" s="2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6"/>
      <c r="AJ49" s="26"/>
      <c r="AK49" s="26"/>
      <c r="AL49" s="26"/>
    </row>
    <row r="50" spans="1:38" s="27" customFormat="1" ht="37.5" hidden="1" customHeight="1">
      <c r="A50" s="31" t="s">
        <v>40</v>
      </c>
      <c r="B50" s="33" t="s">
        <v>41</v>
      </c>
      <c r="C50" s="291"/>
      <c r="D50" s="25"/>
      <c r="E50" s="25"/>
      <c r="F50" s="25"/>
      <c r="G50" s="2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6"/>
      <c r="AJ50" s="26"/>
      <c r="AK50" s="26"/>
      <c r="AL50" s="26"/>
    </row>
    <row r="51" spans="1:38" s="27" customFormat="1" ht="40.5" hidden="1" customHeight="1">
      <c r="A51" s="29" t="s">
        <v>42</v>
      </c>
      <c r="B51" s="30" t="s">
        <v>43</v>
      </c>
      <c r="C51" s="50"/>
      <c r="D51" s="25"/>
      <c r="E51" s="25"/>
      <c r="F51" s="25"/>
      <c r="G51" s="25"/>
      <c r="H51" s="26"/>
      <c r="I51" s="26"/>
      <c r="J51" s="25"/>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row>
    <row r="52" spans="1:38" s="27" customFormat="1" ht="40.5" hidden="1" customHeight="1">
      <c r="A52" s="31" t="s">
        <v>37</v>
      </c>
      <c r="B52" s="32" t="s">
        <v>38</v>
      </c>
      <c r="C52" s="35"/>
      <c r="D52" s="25"/>
      <c r="E52" s="25"/>
      <c r="F52" s="25"/>
      <c r="G52" s="25"/>
      <c r="H52" s="26"/>
      <c r="I52" s="26"/>
      <c r="J52" s="25"/>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row>
    <row r="53" spans="1:38" s="27" customFormat="1" ht="30.75" hidden="1" customHeight="1">
      <c r="A53" s="31" t="s">
        <v>40</v>
      </c>
      <c r="B53" s="33" t="s">
        <v>41</v>
      </c>
      <c r="C53" s="291"/>
      <c r="D53" s="25"/>
      <c r="E53" s="25"/>
      <c r="F53" s="25"/>
      <c r="G53" s="25"/>
      <c r="H53" s="26"/>
      <c r="I53" s="26"/>
      <c r="J53" s="25"/>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row>
    <row r="54" spans="1:38" s="27" customFormat="1" ht="40.5" hidden="1" customHeight="1">
      <c r="A54" s="29" t="s">
        <v>44</v>
      </c>
      <c r="B54" s="30" t="s">
        <v>45</v>
      </c>
      <c r="C54" s="50"/>
      <c r="D54" s="25"/>
      <c r="E54" s="25"/>
      <c r="F54" s="25"/>
      <c r="G54" s="25"/>
      <c r="H54" s="26"/>
      <c r="I54" s="26"/>
      <c r="J54" s="25"/>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row>
    <row r="55" spans="1:38" s="27" customFormat="1" ht="35.65" hidden="1" customHeight="1">
      <c r="A55" s="31" t="s">
        <v>37</v>
      </c>
      <c r="B55" s="32" t="s">
        <v>38</v>
      </c>
      <c r="C55" s="35"/>
      <c r="D55" s="25"/>
      <c r="E55" s="25"/>
      <c r="F55" s="25"/>
      <c r="G55" s="25"/>
      <c r="H55" s="26"/>
      <c r="I55" s="26"/>
      <c r="J55" s="25"/>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row>
    <row r="56" spans="1:38" s="27" customFormat="1" ht="33.4" hidden="1" customHeight="1">
      <c r="A56" s="31" t="s">
        <v>40</v>
      </c>
      <c r="B56" s="33" t="s">
        <v>41</v>
      </c>
      <c r="C56" s="291"/>
      <c r="D56" s="25"/>
      <c r="E56" s="25"/>
      <c r="F56" s="25"/>
      <c r="G56" s="25"/>
      <c r="H56" s="26"/>
      <c r="I56" s="26"/>
      <c r="J56" s="25"/>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row>
    <row r="57" spans="1:38" s="27" customFormat="1" ht="38.25" hidden="1" customHeight="1">
      <c r="A57" s="23" t="s">
        <v>48</v>
      </c>
      <c r="B57" s="24" t="s">
        <v>286</v>
      </c>
      <c r="C57" s="25"/>
      <c r="D57" s="25"/>
      <c r="E57" s="25"/>
      <c r="F57" s="25"/>
      <c r="G57" s="25"/>
      <c r="H57" s="26"/>
      <c r="I57" s="26"/>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row>
    <row r="58" spans="1:38" ht="42.75" hidden="1" customHeight="1">
      <c r="A58" s="34" t="s">
        <v>40</v>
      </c>
      <c r="B58" s="28" t="s">
        <v>289</v>
      </c>
      <c r="C58" s="25"/>
      <c r="D58" s="35"/>
      <c r="E58" s="35"/>
      <c r="F58" s="35"/>
      <c r="G58" s="35"/>
      <c r="H58" s="36"/>
      <c r="I58" s="36"/>
      <c r="J58" s="35"/>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1:38">
      <c r="A59" s="34"/>
      <c r="B59" s="32"/>
      <c r="C59" s="35"/>
      <c r="D59" s="35"/>
      <c r="E59" s="35"/>
      <c r="F59" s="35"/>
      <c r="G59" s="35"/>
      <c r="H59" s="36"/>
      <c r="I59" s="36"/>
      <c r="J59" s="35"/>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1:38" ht="0.75" customHeight="1">
      <c r="A60" s="37"/>
      <c r="B60" s="38"/>
      <c r="C60" s="39"/>
      <c r="D60" s="39"/>
      <c r="E60" s="39"/>
      <c r="F60" s="39"/>
      <c r="G60" s="39"/>
      <c r="H60" s="40"/>
      <c r="I60" s="40"/>
      <c r="J60" s="39"/>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ht="0.75" customHeight="1">
      <c r="A61" s="37"/>
      <c r="B61" s="38"/>
      <c r="C61" s="39"/>
      <c r="D61" s="39"/>
      <c r="E61" s="39"/>
      <c r="F61" s="39"/>
      <c r="G61" s="39"/>
      <c r="H61" s="40"/>
      <c r="I61" s="40"/>
      <c r="J61" s="39"/>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ht="0.6" customHeight="1">
      <c r="A62" s="37"/>
      <c r="B62" s="38"/>
      <c r="C62" s="39"/>
      <c r="D62" s="39"/>
      <c r="E62" s="39"/>
      <c r="F62" s="39"/>
      <c r="G62" s="39"/>
      <c r="H62" s="40"/>
      <c r="I62" s="40"/>
      <c r="J62" s="39"/>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row>
    <row r="63" spans="1:38" ht="0.6" customHeight="1">
      <c r="A63" s="37"/>
      <c r="B63" s="38"/>
      <c r="C63" s="39"/>
      <c r="D63" s="39"/>
      <c r="E63" s="39"/>
      <c r="F63" s="39"/>
      <c r="G63" s="39"/>
      <c r="H63" s="40"/>
      <c r="I63" s="40"/>
      <c r="J63" s="39"/>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row>
    <row r="64" spans="1:38" ht="0.6" customHeight="1">
      <c r="A64" s="37"/>
      <c r="B64" s="38"/>
      <c r="C64" s="39"/>
      <c r="D64" s="39"/>
      <c r="E64" s="39"/>
      <c r="F64" s="39"/>
      <c r="G64" s="39"/>
      <c r="H64" s="40"/>
      <c r="I64" s="40"/>
      <c r="J64" s="39"/>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row>
    <row r="65" spans="1:38" ht="0.75" customHeight="1">
      <c r="A65" s="37"/>
      <c r="B65" s="38"/>
      <c r="C65" s="39"/>
      <c r="D65" s="39"/>
      <c r="E65" s="39"/>
      <c r="F65" s="39"/>
      <c r="G65" s="39"/>
      <c r="H65" s="40"/>
      <c r="I65" s="40"/>
      <c r="J65" s="39"/>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row>
    <row r="66" spans="1:38" ht="0.6" customHeight="1">
      <c r="A66" s="37"/>
      <c r="B66" s="38"/>
      <c r="C66" s="39"/>
      <c r="D66" s="39"/>
      <c r="E66" s="39"/>
      <c r="F66" s="39"/>
      <c r="G66" s="39"/>
      <c r="H66" s="40"/>
      <c r="I66" s="40"/>
      <c r="J66" s="39"/>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ht="0.75" customHeight="1">
      <c r="A67" s="37"/>
      <c r="B67" s="38"/>
      <c r="C67" s="39"/>
      <c r="D67" s="39"/>
      <c r="E67" s="39"/>
      <c r="F67" s="39"/>
      <c r="G67" s="39"/>
      <c r="H67" s="40"/>
      <c r="I67" s="40"/>
      <c r="J67" s="39"/>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row>
    <row r="68" spans="1:38" ht="0.75" customHeight="1">
      <c r="A68" s="37"/>
      <c r="B68" s="38"/>
      <c r="C68" s="39"/>
      <c r="D68" s="39"/>
      <c r="E68" s="39"/>
      <c r="F68" s="39"/>
      <c r="G68" s="39"/>
      <c r="H68" s="40"/>
      <c r="I68" s="40"/>
      <c r="J68" s="39"/>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row>
    <row r="69" spans="1:38" ht="0.75" customHeight="1">
      <c r="A69" s="37"/>
      <c r="B69" s="38"/>
      <c r="C69" s="39"/>
      <c r="D69" s="39"/>
      <c r="E69" s="39"/>
      <c r="F69" s="39"/>
      <c r="G69" s="39"/>
      <c r="H69" s="40"/>
      <c r="I69" s="40"/>
      <c r="J69" s="39"/>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ht="0.75" customHeight="1">
      <c r="A70" s="37"/>
      <c r="B70" s="38"/>
      <c r="C70" s="39"/>
      <c r="D70" s="39"/>
      <c r="E70" s="39"/>
      <c r="F70" s="39"/>
      <c r="G70" s="39"/>
      <c r="H70" s="40"/>
      <c r="I70" s="40"/>
      <c r="J70" s="39"/>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row>
    <row r="71" spans="1:38" ht="19.899999999999999" customHeight="1">
      <c r="B71" s="209"/>
      <c r="C71" s="292"/>
      <c r="D71" s="42"/>
      <c r="E71" s="42"/>
      <c r="F71" s="42"/>
      <c r="G71" s="42"/>
      <c r="H71" s="42"/>
      <c r="I71" s="42"/>
      <c r="J71" s="42"/>
      <c r="K71" s="42"/>
      <c r="L71" s="42"/>
      <c r="M71" s="42"/>
      <c r="N71" s="42"/>
      <c r="O71" s="42"/>
      <c r="P71" s="42"/>
      <c r="Q71" s="42"/>
      <c r="R71" s="42"/>
      <c r="S71" s="42"/>
      <c r="T71" s="42"/>
      <c r="U71" s="412"/>
      <c r="V71" s="412"/>
      <c r="W71" s="412"/>
      <c r="X71" s="412"/>
      <c r="Y71" s="412"/>
      <c r="Z71" s="412"/>
      <c r="AA71" s="412"/>
      <c r="AB71" s="412"/>
      <c r="AC71" s="412"/>
      <c r="AD71" s="412"/>
      <c r="AE71" s="412"/>
      <c r="AF71" s="412"/>
      <c r="AG71" s="412"/>
      <c r="AH71" s="412"/>
      <c r="AI71" s="412"/>
      <c r="AJ71" s="412"/>
      <c r="AK71" s="412"/>
    </row>
    <row r="72" spans="1:38" hidden="1">
      <c r="A72" s="15"/>
      <c r="B72" s="44" t="s">
        <v>20</v>
      </c>
      <c r="C72" s="293"/>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spans="1:38" hidden="1">
      <c r="A73" s="15"/>
      <c r="B73" s="210" t="s">
        <v>290</v>
      </c>
      <c r="C73" s="293"/>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spans="1:38" ht="18.75" hidden="1" customHeight="1">
      <c r="A74" s="15"/>
      <c r="B74" s="211" t="s">
        <v>291</v>
      </c>
      <c r="C74" s="294"/>
      <c r="D74" s="211"/>
      <c r="E74" s="211"/>
      <c r="F74" s="211"/>
      <c r="G74" s="211"/>
      <c r="H74" s="211"/>
      <c r="I74" s="211"/>
      <c r="J74" s="211"/>
      <c r="K74" s="211"/>
      <c r="L74" s="211"/>
      <c r="M74" s="211"/>
      <c r="N74" s="211"/>
      <c r="O74" s="211"/>
      <c r="P74" s="211"/>
      <c r="Q74" s="211"/>
      <c r="R74" s="211"/>
      <c r="S74" s="211"/>
      <c r="T74" s="211"/>
      <c r="U74" s="211"/>
      <c r="V74" s="211"/>
      <c r="W74" s="15"/>
      <c r="X74" s="15"/>
      <c r="Y74" s="15"/>
      <c r="Z74" s="15"/>
      <c r="AA74" s="15"/>
      <c r="AB74" s="15"/>
      <c r="AC74" s="15"/>
      <c r="AD74" s="15"/>
      <c r="AE74" s="15"/>
      <c r="AF74" s="15"/>
      <c r="AG74" s="15"/>
      <c r="AH74" s="15"/>
      <c r="AI74" s="15"/>
      <c r="AJ74" s="15"/>
      <c r="AK74" s="15"/>
      <c r="AL74" s="15"/>
    </row>
    <row r="75" spans="1:38">
      <c r="A75" s="15"/>
      <c r="B75" s="15"/>
      <c r="C75" s="41"/>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spans="1:38">
      <c r="A76" s="15"/>
      <c r="B76" s="15"/>
      <c r="C76" s="41"/>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1:38">
      <c r="A77" s="15"/>
      <c r="B77" s="15"/>
      <c r="C77" s="41"/>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spans="1:38">
      <c r="A78" s="15"/>
      <c r="B78" s="15"/>
      <c r="C78" s="41"/>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spans="1:38">
      <c r="A79" s="15"/>
      <c r="B79" s="15"/>
      <c r="C79" s="41"/>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1:38">
      <c r="A80" s="15"/>
      <c r="B80" s="15"/>
      <c r="C80" s="41"/>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1:38">
      <c r="A81" s="15"/>
      <c r="B81" s="15"/>
      <c r="C81" s="41"/>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1:38">
      <c r="A82" s="15"/>
      <c r="B82" s="15"/>
      <c r="C82" s="41"/>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1:38">
      <c r="A83" s="15"/>
      <c r="B83" s="15"/>
      <c r="C83" s="41"/>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1:38">
      <c r="A84" s="15"/>
      <c r="B84" s="15"/>
      <c r="C84" s="41"/>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1:38">
      <c r="A85" s="15"/>
      <c r="B85" s="15"/>
      <c r="C85" s="41"/>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1:38">
      <c r="A86" s="15"/>
      <c r="B86" s="15"/>
      <c r="C86" s="41"/>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1:38">
      <c r="A87" s="15"/>
      <c r="B87" s="15"/>
      <c r="C87" s="41"/>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1:38">
      <c r="A88" s="15"/>
      <c r="B88" s="15"/>
      <c r="C88" s="41"/>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1:38">
      <c r="A89" s="15"/>
      <c r="B89" s="15"/>
      <c r="C89" s="41"/>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1:38">
      <c r="A90" s="15"/>
      <c r="B90" s="15"/>
      <c r="C90" s="41"/>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1:38">
      <c r="A91" s="15"/>
      <c r="B91" s="15"/>
      <c r="C91" s="41"/>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c r="A92" s="15"/>
      <c r="B92" s="15"/>
      <c r="C92" s="41"/>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spans="1:38">
      <c r="A93" s="15"/>
      <c r="B93" s="15"/>
      <c r="C93" s="41"/>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spans="1:38">
      <c r="A94" s="15"/>
      <c r="B94" s="15"/>
      <c r="C94" s="41"/>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spans="1:38">
      <c r="A95" s="15"/>
      <c r="B95" s="15"/>
      <c r="C95" s="41"/>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spans="1:38">
      <c r="A96" s="15"/>
      <c r="B96" s="15"/>
      <c r="C96" s="41"/>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spans="1:38">
      <c r="A97" s="15"/>
      <c r="B97" s="15"/>
      <c r="C97" s="41"/>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spans="1:38">
      <c r="A98" s="15"/>
      <c r="B98" s="15"/>
      <c r="C98" s="41"/>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spans="1:38">
      <c r="A99" s="15"/>
      <c r="B99" s="15"/>
      <c r="C99" s="41"/>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spans="1:38">
      <c r="A100" s="15"/>
      <c r="B100" s="15"/>
      <c r="C100" s="41"/>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spans="1:38">
      <c r="A101" s="15"/>
      <c r="B101" s="15"/>
      <c r="C101" s="41"/>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spans="1:38">
      <c r="A102" s="15"/>
      <c r="B102" s="15"/>
      <c r="C102" s="41"/>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spans="1:38">
      <c r="A103" s="15"/>
      <c r="B103" s="15"/>
      <c r="C103" s="41"/>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spans="1:38">
      <c r="A104" s="15"/>
      <c r="B104" s="15"/>
      <c r="C104" s="41"/>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spans="1:38">
      <c r="A105" s="15"/>
      <c r="B105" s="15"/>
      <c r="C105" s="41"/>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spans="1:38">
      <c r="A106" s="15"/>
      <c r="B106" s="15"/>
      <c r="C106" s="41"/>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spans="1:38">
      <c r="A107" s="15"/>
      <c r="B107" s="15"/>
      <c r="C107" s="41"/>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spans="1:38">
      <c r="A108" s="15"/>
      <c r="B108" s="15"/>
      <c r="C108" s="41"/>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spans="1:38">
      <c r="A109" s="15"/>
      <c r="B109" s="15"/>
      <c r="C109" s="41"/>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spans="1:38">
      <c r="A110" s="15"/>
      <c r="B110" s="15"/>
      <c r="C110" s="41"/>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spans="1:38">
      <c r="A111" s="15"/>
      <c r="B111" s="15"/>
      <c r="C111" s="41"/>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spans="1:38">
      <c r="A112" s="15"/>
      <c r="B112" s="15"/>
      <c r="C112" s="41"/>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spans="1:38">
      <c r="A113" s="15"/>
      <c r="B113" s="15"/>
      <c r="C113" s="41"/>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spans="1:38">
      <c r="A114" s="15"/>
      <c r="B114" s="15"/>
      <c r="C114" s="41"/>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spans="1:38">
      <c r="A115" s="15"/>
      <c r="B115" s="15"/>
      <c r="C115" s="41"/>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spans="1:38">
      <c r="A116" s="15"/>
      <c r="B116" s="15"/>
      <c r="C116" s="41"/>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spans="1:38">
      <c r="A117" s="15"/>
      <c r="B117" s="15"/>
      <c r="C117" s="41"/>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spans="1:38">
      <c r="A118" s="15"/>
      <c r="B118" s="15"/>
      <c r="C118" s="41"/>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spans="1:38">
      <c r="A119" s="15"/>
      <c r="B119" s="15"/>
      <c r="C119" s="41"/>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spans="1:38">
      <c r="A120" s="15"/>
      <c r="B120" s="15"/>
      <c r="C120" s="41"/>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spans="1:38">
      <c r="A121" s="15"/>
      <c r="B121" s="15"/>
      <c r="C121" s="41"/>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spans="1:38">
      <c r="A122" s="15"/>
      <c r="B122" s="15"/>
      <c r="C122" s="41"/>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spans="1:38">
      <c r="A123" s="15"/>
      <c r="B123" s="15"/>
      <c r="C123" s="41"/>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spans="1:38">
      <c r="A124" s="15"/>
      <c r="B124" s="15"/>
      <c r="C124" s="41"/>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spans="1:38">
      <c r="A125" s="15"/>
      <c r="B125" s="15"/>
      <c r="C125" s="41"/>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spans="1:38">
      <c r="A126" s="15"/>
      <c r="B126" s="15"/>
      <c r="C126" s="41"/>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spans="1:38">
      <c r="A127" s="15"/>
      <c r="B127" s="15"/>
      <c r="C127" s="41"/>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spans="1:38">
      <c r="A128" s="15"/>
      <c r="B128" s="15"/>
      <c r="C128" s="41"/>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spans="1:38">
      <c r="A129" s="15"/>
      <c r="B129" s="15"/>
      <c r="C129" s="41"/>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row r="130" spans="1:38">
      <c r="A130" s="15"/>
      <c r="B130" s="15"/>
      <c r="C130" s="41"/>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row>
    <row r="131" spans="1:38">
      <c r="A131" s="15"/>
      <c r="B131" s="15"/>
      <c r="C131" s="41"/>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row>
    <row r="132" spans="1:38">
      <c r="A132" s="15"/>
      <c r="B132" s="15"/>
      <c r="C132" s="41"/>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row>
    <row r="133" spans="1:38">
      <c r="A133" s="15"/>
      <c r="B133" s="15"/>
      <c r="C133" s="41"/>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row>
    <row r="134" spans="1:38">
      <c r="A134" s="15"/>
      <c r="B134" s="15"/>
      <c r="C134" s="41"/>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row>
    <row r="135" spans="1:38">
      <c r="A135" s="15"/>
      <c r="B135" s="15"/>
      <c r="C135" s="41"/>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row>
    <row r="136" spans="1:38">
      <c r="A136" s="15"/>
      <c r="B136" s="15"/>
      <c r="C136" s="41"/>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row>
    <row r="137" spans="1:38">
      <c r="A137" s="15"/>
      <c r="B137" s="15"/>
      <c r="C137" s="41"/>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row>
    <row r="138" spans="1:38">
      <c r="A138" s="15"/>
      <c r="B138" s="15"/>
      <c r="C138" s="41"/>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row>
    <row r="139" spans="1:38">
      <c r="A139" s="15"/>
      <c r="B139" s="15"/>
      <c r="C139" s="41"/>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row>
    <row r="140" spans="1:38">
      <c r="A140" s="15"/>
      <c r="B140" s="15"/>
      <c r="C140" s="41"/>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row>
    <row r="141" spans="1:38">
      <c r="A141" s="15"/>
      <c r="B141" s="15"/>
      <c r="C141" s="41"/>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row>
    <row r="142" spans="1:38">
      <c r="A142" s="15"/>
      <c r="B142" s="15"/>
      <c r="C142" s="41"/>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row>
    <row r="143" spans="1:38">
      <c r="A143" s="15"/>
      <c r="B143" s="15"/>
      <c r="C143" s="41"/>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row>
    <row r="144" spans="1:38">
      <c r="A144" s="15"/>
      <c r="B144" s="15"/>
      <c r="C144" s="41"/>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row>
    <row r="145" spans="1:38">
      <c r="A145" s="15"/>
      <c r="B145" s="15"/>
      <c r="C145" s="41"/>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spans="1:38">
      <c r="A146" s="15"/>
      <c r="B146" s="15"/>
      <c r="C146" s="41"/>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spans="1:38">
      <c r="A147" s="15"/>
      <c r="B147" s="15"/>
      <c r="C147" s="41"/>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spans="1:38">
      <c r="A148" s="15"/>
      <c r="B148" s="15"/>
      <c r="C148" s="41"/>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spans="1:38">
      <c r="A149" s="15"/>
      <c r="B149" s="15"/>
      <c r="C149" s="41"/>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spans="1:38">
      <c r="A150" s="15"/>
      <c r="B150" s="15"/>
      <c r="C150" s="41"/>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c r="A151" s="15"/>
      <c r="B151" s="15"/>
      <c r="C151" s="41"/>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c r="A152" s="15"/>
      <c r="B152" s="15"/>
      <c r="C152" s="41"/>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c r="A153" s="15"/>
      <c r="B153" s="15"/>
      <c r="C153" s="41"/>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c r="A154" s="15"/>
      <c r="B154" s="15"/>
      <c r="C154" s="41"/>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c r="A155" s="15"/>
      <c r="B155" s="15"/>
      <c r="C155" s="4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c r="A156" s="15"/>
      <c r="B156" s="15"/>
      <c r="C156" s="41"/>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c r="A157" s="15"/>
      <c r="B157" s="15"/>
      <c r="C157" s="41"/>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c r="A158" s="15"/>
      <c r="B158" s="15"/>
      <c r="C158" s="41"/>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c r="A159" s="15"/>
      <c r="B159" s="15"/>
      <c r="C159" s="41"/>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c r="A160" s="15"/>
      <c r="B160" s="15"/>
      <c r="C160" s="41"/>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c r="A161" s="15"/>
      <c r="B161" s="15"/>
      <c r="C161" s="41"/>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c r="A162" s="15"/>
      <c r="B162" s="15"/>
      <c r="C162" s="41"/>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c r="A163" s="15"/>
      <c r="B163" s="15"/>
      <c r="C163" s="41"/>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c r="A164" s="15"/>
      <c r="B164" s="15"/>
      <c r="C164" s="41"/>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c r="A165" s="15"/>
      <c r="B165" s="15"/>
      <c r="C165" s="41"/>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c r="A166" s="15"/>
      <c r="B166" s="15"/>
      <c r="C166" s="41"/>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c r="A167" s="15"/>
      <c r="B167" s="15"/>
      <c r="C167" s="41"/>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c r="A168" s="15"/>
      <c r="B168" s="15"/>
      <c r="C168" s="41"/>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c r="A169" s="15"/>
      <c r="B169" s="15"/>
      <c r="C169" s="41"/>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c r="A170" s="15"/>
      <c r="B170" s="15"/>
      <c r="C170" s="41"/>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c r="A171" s="15"/>
      <c r="B171" s="15"/>
      <c r="C171" s="41"/>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c r="A172" s="15"/>
      <c r="B172" s="15"/>
      <c r="C172" s="41"/>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c r="A173" s="15"/>
      <c r="B173" s="15"/>
      <c r="C173" s="41"/>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spans="1:38">
      <c r="A174" s="15"/>
      <c r="B174" s="15"/>
      <c r="C174" s="41"/>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c r="A175" s="15"/>
      <c r="B175" s="15"/>
      <c r="C175" s="41"/>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c r="A176" s="15"/>
      <c r="B176" s="15"/>
      <c r="C176" s="41"/>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spans="1:38">
      <c r="A177" s="15"/>
      <c r="B177" s="15"/>
      <c r="C177" s="41"/>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c r="A178" s="15"/>
      <c r="B178" s="15"/>
      <c r="C178" s="41"/>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c r="A179" s="15"/>
      <c r="B179" s="15"/>
      <c r="C179" s="41"/>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c r="A180" s="15"/>
      <c r="B180" s="15"/>
      <c r="C180" s="41"/>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spans="1:38">
      <c r="A181" s="15"/>
      <c r="B181" s="15"/>
      <c r="C181" s="41"/>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1:38">
      <c r="A182" s="15"/>
      <c r="B182" s="15"/>
      <c r="C182" s="41"/>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spans="1:38">
      <c r="A183" s="15"/>
      <c r="B183" s="15"/>
      <c r="C183" s="41"/>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c r="A184" s="15"/>
      <c r="B184" s="15"/>
      <c r="C184" s="41"/>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spans="1:38">
      <c r="A185" s="15"/>
      <c r="B185" s="15"/>
      <c r="C185" s="41"/>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1:38">
      <c r="A186" s="15"/>
      <c r="B186" s="15"/>
      <c r="C186" s="41"/>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spans="1:38">
      <c r="A187" s="15"/>
      <c r="B187" s="15"/>
      <c r="C187" s="41"/>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spans="1:38">
      <c r="A188" s="15"/>
      <c r="B188" s="15"/>
      <c r="C188" s="41"/>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spans="1:38">
      <c r="A189" s="15"/>
      <c r="B189" s="15"/>
      <c r="C189" s="41"/>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spans="1:38">
      <c r="A190" s="15"/>
      <c r="B190" s="15"/>
      <c r="C190" s="41"/>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spans="1:38">
      <c r="A191" s="15"/>
      <c r="B191" s="15"/>
      <c r="C191" s="41"/>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spans="1:38">
      <c r="A192" s="15"/>
      <c r="B192" s="15"/>
      <c r="C192" s="41"/>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spans="1:38">
      <c r="A193" s="15"/>
      <c r="B193" s="15"/>
      <c r="C193" s="41"/>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spans="1:38">
      <c r="A194" s="15"/>
      <c r="B194" s="15"/>
      <c r="C194" s="41"/>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spans="1:38">
      <c r="A195" s="15"/>
      <c r="B195" s="15"/>
      <c r="C195" s="41"/>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spans="1:38">
      <c r="A196" s="15"/>
      <c r="B196" s="15"/>
      <c r="C196" s="41"/>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spans="1:38">
      <c r="A197" s="15"/>
      <c r="B197" s="15"/>
      <c r="C197" s="41"/>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spans="1:38">
      <c r="A198" s="15"/>
      <c r="B198" s="15"/>
      <c r="C198" s="41"/>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spans="1:38">
      <c r="A199" s="15"/>
      <c r="B199" s="15"/>
      <c r="C199" s="41"/>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spans="1:38">
      <c r="A200" s="15"/>
      <c r="B200" s="15"/>
      <c r="C200" s="41"/>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spans="1:38">
      <c r="A201" s="15"/>
      <c r="B201" s="15"/>
      <c r="C201" s="41"/>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spans="1:38">
      <c r="A202" s="15"/>
      <c r="B202" s="15"/>
      <c r="C202" s="41"/>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spans="1:38">
      <c r="A203" s="15"/>
      <c r="B203" s="15"/>
      <c r="C203" s="41"/>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spans="1:38">
      <c r="A204" s="15"/>
      <c r="B204" s="15"/>
      <c r="C204" s="41"/>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spans="1:38">
      <c r="A205" s="15"/>
      <c r="B205" s="15"/>
      <c r="C205" s="41"/>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spans="1:38">
      <c r="A206" s="15"/>
      <c r="B206" s="15"/>
      <c r="C206" s="41"/>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spans="1:38">
      <c r="A207" s="15"/>
      <c r="B207" s="15"/>
      <c r="C207" s="41"/>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spans="1:38">
      <c r="A208" s="15"/>
      <c r="B208" s="15"/>
      <c r="C208" s="41"/>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spans="1:38">
      <c r="A209" s="15"/>
      <c r="B209" s="15"/>
      <c r="C209" s="41"/>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spans="1:38">
      <c r="A210" s="15"/>
      <c r="B210" s="15"/>
      <c r="C210" s="41"/>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spans="1:38">
      <c r="A211" s="15"/>
      <c r="B211" s="15"/>
      <c r="C211" s="41"/>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spans="1:38">
      <c r="A212" s="15"/>
      <c r="B212" s="15"/>
      <c r="C212" s="41"/>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spans="1:38">
      <c r="A213" s="15"/>
      <c r="B213" s="15"/>
      <c r="C213" s="41"/>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spans="1:38">
      <c r="A214" s="15"/>
      <c r="B214" s="15"/>
      <c r="C214" s="41"/>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spans="1:38">
      <c r="A215" s="15"/>
      <c r="B215" s="15"/>
      <c r="C215" s="41"/>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spans="1:38">
      <c r="A216" s="15"/>
      <c r="B216" s="15"/>
      <c r="C216" s="41"/>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spans="1:38">
      <c r="A217" s="15"/>
      <c r="B217" s="15"/>
      <c r="C217" s="4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spans="1:38">
      <c r="A218" s="15"/>
      <c r="B218" s="15"/>
      <c r="C218" s="41"/>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spans="1:38">
      <c r="A219" s="15"/>
      <c r="B219" s="15"/>
      <c r="C219" s="41"/>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spans="1:38">
      <c r="A220" s="15"/>
      <c r="B220" s="15"/>
      <c r="C220" s="41"/>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spans="1:38">
      <c r="A221" s="15"/>
      <c r="B221" s="15"/>
      <c r="C221" s="41"/>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spans="1:38">
      <c r="A222" s="15"/>
      <c r="B222" s="15"/>
      <c r="C222" s="41"/>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spans="1:38">
      <c r="A223" s="15"/>
      <c r="B223" s="15"/>
      <c r="C223" s="41"/>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spans="1:38">
      <c r="A224" s="15"/>
      <c r="B224" s="15"/>
      <c r="C224" s="41"/>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spans="1:38">
      <c r="A225" s="15"/>
      <c r="B225" s="15"/>
      <c r="C225" s="41"/>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spans="1:38">
      <c r="A226" s="15"/>
      <c r="B226" s="15"/>
      <c r="C226" s="41"/>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c r="A227" s="15"/>
      <c r="B227" s="15"/>
      <c r="C227" s="41"/>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spans="1:38">
      <c r="A228" s="15"/>
      <c r="B228" s="15"/>
      <c r="C228" s="41"/>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spans="1:38">
      <c r="A229" s="15"/>
      <c r="B229" s="15"/>
      <c r="C229" s="41"/>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spans="1:38">
      <c r="A230" s="15"/>
      <c r="B230" s="15"/>
      <c r="C230" s="41"/>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spans="1:38">
      <c r="A231" s="15"/>
      <c r="B231" s="15"/>
      <c r="C231" s="41"/>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spans="1:38">
      <c r="A232" s="15"/>
      <c r="B232" s="15"/>
      <c r="C232" s="41"/>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spans="1:38">
      <c r="A233" s="15"/>
      <c r="B233" s="15"/>
      <c r="C233" s="41"/>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spans="1:38">
      <c r="A234" s="15"/>
      <c r="B234" s="15"/>
      <c r="C234" s="41"/>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spans="1:38">
      <c r="A235" s="15"/>
      <c r="B235" s="15"/>
      <c r="C235" s="41"/>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spans="1:38">
      <c r="A236" s="15"/>
      <c r="B236" s="15"/>
      <c r="C236" s="41"/>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spans="1:38">
      <c r="A237" s="15"/>
      <c r="B237" s="15"/>
      <c r="C237" s="41"/>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spans="1:38">
      <c r="A238" s="15"/>
      <c r="B238" s="15"/>
      <c r="C238" s="41"/>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spans="1:38">
      <c r="A239" s="15"/>
      <c r="B239" s="15"/>
      <c r="C239" s="41"/>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spans="1:38">
      <c r="A240" s="15"/>
      <c r="B240" s="15"/>
      <c r="C240" s="41"/>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spans="1:38">
      <c r="A241" s="15"/>
      <c r="B241" s="15"/>
      <c r="C241" s="41"/>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spans="1:38">
      <c r="A242" s="15"/>
      <c r="B242" s="15"/>
      <c r="C242" s="41"/>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spans="1:38">
      <c r="A243" s="15"/>
      <c r="B243" s="15"/>
      <c r="C243" s="41"/>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spans="1:38">
      <c r="A244" s="15"/>
      <c r="B244" s="15"/>
      <c r="C244" s="41"/>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spans="1:38">
      <c r="A245" s="15"/>
      <c r="B245" s="15"/>
      <c r="C245" s="41"/>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spans="1:38">
      <c r="A246" s="15"/>
      <c r="B246" s="15"/>
      <c r="C246" s="41"/>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spans="1:38">
      <c r="A247" s="15"/>
      <c r="B247" s="15"/>
      <c r="C247" s="41"/>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spans="1:38">
      <c r="A248" s="15"/>
      <c r="B248" s="15"/>
      <c r="C248" s="41"/>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spans="1:38">
      <c r="A249" s="15"/>
      <c r="B249" s="15"/>
      <c r="C249" s="41"/>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spans="1:38">
      <c r="A250" s="15"/>
      <c r="B250" s="15"/>
      <c r="C250" s="41"/>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spans="1:38">
      <c r="A251" s="15"/>
      <c r="B251" s="15"/>
      <c r="C251" s="41"/>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spans="1:38">
      <c r="A252" s="15"/>
      <c r="B252" s="15"/>
      <c r="C252" s="41"/>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spans="1:38">
      <c r="A253" s="15"/>
      <c r="B253" s="15"/>
      <c r="C253" s="41"/>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spans="1:38">
      <c r="A254" s="15"/>
      <c r="B254" s="15"/>
      <c r="C254" s="41"/>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spans="1:38">
      <c r="A255" s="15"/>
      <c r="B255" s="15"/>
      <c r="C255" s="41"/>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spans="1:38">
      <c r="A256" s="15"/>
      <c r="B256" s="15"/>
      <c r="C256" s="41"/>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spans="1:38">
      <c r="A257" s="15"/>
      <c r="B257" s="15"/>
      <c r="C257" s="41"/>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spans="1:38">
      <c r="A258" s="15"/>
      <c r="B258" s="15"/>
      <c r="C258" s="41"/>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spans="1:38">
      <c r="A259" s="15"/>
      <c r="B259" s="15"/>
      <c r="C259" s="41"/>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0" spans="1:38">
      <c r="A260" s="15"/>
      <c r="B260" s="15"/>
      <c r="C260" s="41"/>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row>
    <row r="261" spans="1:38">
      <c r="A261" s="15"/>
      <c r="B261" s="15"/>
      <c r="C261" s="41"/>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row>
    <row r="262" spans="1:38">
      <c r="A262" s="15"/>
      <c r="B262" s="15"/>
      <c r="C262" s="41"/>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row>
    <row r="263" spans="1:38">
      <c r="A263" s="15"/>
      <c r="B263" s="15"/>
      <c r="C263" s="41"/>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row>
    <row r="264" spans="1:38">
      <c r="A264" s="15"/>
      <c r="B264" s="15"/>
      <c r="C264" s="41"/>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row>
    <row r="265" spans="1:38">
      <c r="A265" s="15"/>
      <c r="B265" s="15"/>
      <c r="C265" s="41"/>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row>
    <row r="266" spans="1:38">
      <c r="A266" s="15"/>
      <c r="B266" s="15"/>
      <c r="C266" s="41"/>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spans="1:38">
      <c r="A267" s="15"/>
      <c r="B267" s="15"/>
      <c r="C267" s="41"/>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spans="1:38">
      <c r="A268" s="15"/>
      <c r="B268" s="15"/>
      <c r="C268" s="41"/>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spans="1:38">
      <c r="A269" s="15"/>
      <c r="B269" s="15"/>
      <c r="C269" s="41"/>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spans="1:38">
      <c r="A270" s="15"/>
      <c r="B270" s="15"/>
      <c r="C270" s="41"/>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spans="1:38">
      <c r="A271" s="15"/>
      <c r="B271" s="15"/>
      <c r="C271" s="41"/>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spans="1:38">
      <c r="A272" s="15"/>
      <c r="B272" s="15"/>
      <c r="C272" s="41"/>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spans="1:38">
      <c r="A273" s="15"/>
      <c r="B273" s="15"/>
      <c r="C273" s="41"/>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spans="1:38">
      <c r="A274" s="15"/>
      <c r="B274" s="15"/>
      <c r="C274" s="41"/>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spans="1:38">
      <c r="A275" s="15"/>
      <c r="B275" s="15"/>
      <c r="C275" s="41"/>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spans="1:38">
      <c r="A276" s="15"/>
      <c r="B276" s="15"/>
      <c r="C276" s="41"/>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spans="1:38">
      <c r="A277" s="15"/>
      <c r="B277" s="15"/>
      <c r="C277" s="41"/>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spans="1:38">
      <c r="A278" s="15"/>
      <c r="B278" s="15"/>
      <c r="C278" s="41"/>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spans="1:38">
      <c r="A279" s="15"/>
      <c r="B279" s="15"/>
      <c r="C279" s="41"/>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spans="1:38">
      <c r="A280" s="15"/>
      <c r="B280" s="15"/>
      <c r="C280" s="41"/>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spans="1:38">
      <c r="A281" s="15"/>
      <c r="B281" s="15"/>
      <c r="C281" s="41"/>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spans="1:38">
      <c r="A282" s="15"/>
      <c r="B282" s="15"/>
      <c r="C282" s="41"/>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spans="1:38">
      <c r="A283" s="15"/>
      <c r="B283" s="15"/>
      <c r="C283" s="41"/>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spans="1:38">
      <c r="A284" s="15"/>
      <c r="B284" s="15"/>
      <c r="C284" s="41"/>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spans="1:38">
      <c r="A285" s="15"/>
      <c r="B285" s="15"/>
      <c r="C285" s="41"/>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spans="1:38">
      <c r="A286" s="15"/>
      <c r="B286" s="15"/>
      <c r="C286" s="41"/>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spans="1:38">
      <c r="A287" s="15"/>
      <c r="B287" s="15"/>
      <c r="C287" s="41"/>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spans="1:38">
      <c r="A288" s="15"/>
      <c r="B288" s="15"/>
      <c r="C288" s="41"/>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spans="1:38">
      <c r="A289" s="15"/>
      <c r="B289" s="15"/>
      <c r="C289" s="41"/>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spans="1:38">
      <c r="A290" s="15"/>
      <c r="B290" s="15"/>
      <c r="C290" s="41"/>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spans="1:38">
      <c r="A291" s="15"/>
      <c r="B291" s="15"/>
      <c r="C291" s="41"/>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spans="1:38">
      <c r="A292" s="15"/>
      <c r="B292" s="15"/>
      <c r="C292" s="41"/>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spans="1:38">
      <c r="A293" s="15"/>
      <c r="B293" s="15"/>
      <c r="C293" s="41"/>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spans="1:38">
      <c r="A294" s="15"/>
      <c r="B294" s="15"/>
      <c r="C294" s="41"/>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spans="1:38">
      <c r="A295" s="15"/>
      <c r="B295" s="15"/>
      <c r="C295" s="41"/>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spans="1:38">
      <c r="A296" s="15"/>
      <c r="B296" s="15"/>
      <c r="C296" s="41"/>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spans="1:38">
      <c r="A297" s="15"/>
      <c r="B297" s="15"/>
      <c r="C297" s="41"/>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spans="1:38">
      <c r="A298" s="15"/>
      <c r="B298" s="15"/>
      <c r="C298" s="41"/>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spans="1:38">
      <c r="A299" s="15"/>
      <c r="B299" s="15"/>
      <c r="C299" s="41"/>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spans="1:38">
      <c r="A300" s="15"/>
      <c r="B300" s="15"/>
      <c r="C300" s="41"/>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spans="1:38">
      <c r="A301" s="15"/>
      <c r="B301" s="15"/>
      <c r="C301" s="41"/>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spans="1:38">
      <c r="A302" s="15"/>
      <c r="B302" s="15"/>
      <c r="C302" s="41"/>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spans="1:38">
      <c r="A303" s="15"/>
      <c r="B303" s="15"/>
      <c r="C303" s="41"/>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spans="1:38">
      <c r="A304" s="15"/>
      <c r="B304" s="15"/>
      <c r="C304" s="41"/>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spans="1:38">
      <c r="A305" s="15"/>
      <c r="B305" s="15"/>
      <c r="C305" s="41"/>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spans="1:38">
      <c r="A306" s="15"/>
      <c r="B306" s="15"/>
      <c r="C306" s="41"/>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spans="1:38">
      <c r="A307" s="15"/>
      <c r="B307" s="15"/>
      <c r="C307" s="41"/>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spans="1:38">
      <c r="A308" s="15"/>
      <c r="B308" s="15"/>
      <c r="C308" s="41"/>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spans="1:38">
      <c r="A309" s="15"/>
      <c r="B309" s="15"/>
      <c r="C309" s="41"/>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spans="1:38">
      <c r="A310" s="15"/>
      <c r="B310" s="15"/>
      <c r="C310" s="41"/>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spans="1:38">
      <c r="A311" s="15"/>
      <c r="B311" s="15"/>
      <c r="C311" s="41"/>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spans="1:38">
      <c r="A312" s="15"/>
      <c r="B312" s="15"/>
      <c r="C312" s="41"/>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spans="1:38">
      <c r="A313" s="15"/>
      <c r="B313" s="15"/>
      <c r="C313" s="41"/>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spans="1:38">
      <c r="A314" s="15"/>
      <c r="B314" s="15"/>
      <c r="C314" s="41"/>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spans="1:38">
      <c r="A315" s="15"/>
      <c r="B315" s="15"/>
      <c r="C315" s="41"/>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spans="1:38">
      <c r="A316" s="15"/>
      <c r="B316" s="15"/>
      <c r="C316" s="41"/>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spans="1:38">
      <c r="A317" s="15"/>
      <c r="B317" s="15"/>
      <c r="C317" s="41"/>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spans="1:38">
      <c r="A318" s="15"/>
      <c r="B318" s="15"/>
      <c r="C318" s="41"/>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spans="1:38">
      <c r="A319" s="15"/>
      <c r="B319" s="15"/>
      <c r="C319" s="41"/>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spans="1:38">
      <c r="A320" s="15"/>
      <c r="B320" s="15"/>
      <c r="C320" s="41"/>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spans="1:38">
      <c r="A321" s="15"/>
      <c r="B321" s="15"/>
      <c r="C321" s="41"/>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spans="1:38">
      <c r="A322" s="15"/>
      <c r="B322" s="15"/>
      <c r="C322" s="41"/>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spans="1:38">
      <c r="A323" s="15"/>
      <c r="B323" s="15"/>
      <c r="C323" s="41"/>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spans="1:38">
      <c r="A324" s="15"/>
      <c r="B324" s="15"/>
      <c r="C324" s="41"/>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spans="1:38">
      <c r="A325" s="15"/>
      <c r="B325" s="15"/>
      <c r="C325" s="41"/>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spans="1:38">
      <c r="A326" s="15"/>
      <c r="B326" s="15"/>
      <c r="C326" s="41"/>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spans="1:38">
      <c r="A327" s="15"/>
      <c r="B327" s="15"/>
      <c r="C327" s="41"/>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c r="A328" s="15"/>
      <c r="B328" s="15"/>
      <c r="C328" s="41"/>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spans="1:38">
      <c r="A329" s="15"/>
      <c r="B329" s="15"/>
      <c r="C329" s="41"/>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spans="1:38">
      <c r="A330" s="15"/>
      <c r="B330" s="15"/>
      <c r="C330" s="41"/>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spans="1:38">
      <c r="A331" s="15"/>
      <c r="B331" s="15"/>
      <c r="C331" s="41"/>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c r="A332" s="15"/>
      <c r="B332" s="15"/>
      <c r="C332" s="41"/>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c r="A333" s="15"/>
      <c r="B333" s="15"/>
      <c r="C333" s="41"/>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spans="1:38">
      <c r="A334" s="15"/>
      <c r="B334" s="15"/>
      <c r="C334" s="41"/>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spans="1:38">
      <c r="A335" s="15"/>
      <c r="B335" s="15"/>
      <c r="C335" s="41"/>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spans="1:38">
      <c r="A336" s="15"/>
      <c r="B336" s="15"/>
      <c r="C336" s="41"/>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spans="1:38">
      <c r="A337" s="15"/>
      <c r="B337" s="15"/>
      <c r="C337" s="41"/>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spans="1:38">
      <c r="A338" s="15"/>
      <c r="B338" s="15"/>
      <c r="C338" s="41"/>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spans="1:38">
      <c r="A339" s="15"/>
      <c r="B339" s="15"/>
      <c r="C339" s="41"/>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spans="1:38">
      <c r="A340" s="15"/>
      <c r="B340" s="15"/>
      <c r="C340" s="41"/>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spans="1:38">
      <c r="A341" s="15"/>
      <c r="B341" s="15"/>
      <c r="C341" s="41"/>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spans="1:38">
      <c r="A342" s="15"/>
      <c r="B342" s="15"/>
      <c r="C342" s="41"/>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spans="1:38">
      <c r="A343" s="15"/>
      <c r="B343" s="15"/>
      <c r="C343" s="41"/>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spans="1:38">
      <c r="A344" s="15"/>
      <c r="B344" s="15"/>
      <c r="C344" s="41"/>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spans="1:38">
      <c r="A345" s="15"/>
      <c r="B345" s="15"/>
      <c r="C345" s="41"/>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c r="A346" s="15"/>
      <c r="B346" s="15"/>
      <c r="C346" s="41"/>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spans="1:38">
      <c r="A347" s="15"/>
      <c r="B347" s="15"/>
      <c r="C347" s="41"/>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spans="1:38">
      <c r="A348" s="15"/>
      <c r="B348" s="15"/>
      <c r="C348" s="41"/>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c r="A349" s="15"/>
      <c r="B349" s="15"/>
      <c r="C349" s="41"/>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spans="1:38">
      <c r="A350" s="15"/>
      <c r="B350" s="15"/>
      <c r="C350" s="41"/>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spans="1:38">
      <c r="A351" s="15"/>
      <c r="B351" s="15"/>
      <c r="C351" s="41"/>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spans="1:38">
      <c r="A352" s="15"/>
      <c r="B352" s="15"/>
      <c r="C352" s="41"/>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spans="1:38">
      <c r="A353" s="15"/>
      <c r="B353" s="15"/>
      <c r="C353" s="41"/>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spans="1:38">
      <c r="A354" s="15"/>
      <c r="B354" s="15"/>
      <c r="C354" s="41"/>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spans="1:38">
      <c r="A355" s="15"/>
      <c r="B355" s="15"/>
      <c r="C355" s="41"/>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spans="1:38">
      <c r="A356" s="15"/>
      <c r="B356" s="15"/>
      <c r="C356" s="41"/>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spans="1:38">
      <c r="A357" s="15"/>
      <c r="B357" s="15"/>
      <c r="C357" s="41"/>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spans="1:38">
      <c r="A358" s="15"/>
      <c r="B358" s="15"/>
      <c r="C358" s="41"/>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row r="359" spans="1:38">
      <c r="A359" s="15"/>
      <c r="B359" s="15"/>
      <c r="C359" s="41"/>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row>
    <row r="360" spans="1:38">
      <c r="A360" s="15"/>
      <c r="B360" s="15"/>
      <c r="C360" s="41"/>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row>
  </sheetData>
  <mergeCells count="58">
    <mergeCell ref="AP8:AR8"/>
    <mergeCell ref="AB9:AB10"/>
    <mergeCell ref="AC9:AD9"/>
    <mergeCell ref="Y6:Z7"/>
    <mergeCell ref="AA6:AD7"/>
    <mergeCell ref="AE6:AH7"/>
    <mergeCell ref="AI6:AI10"/>
    <mergeCell ref="AO6:AR7"/>
    <mergeCell ref="AF9:AF10"/>
    <mergeCell ref="AG9:AH9"/>
    <mergeCell ref="Y8:Y10"/>
    <mergeCell ref="Z8:Z10"/>
    <mergeCell ref="AP9:AP10"/>
    <mergeCell ref="AQ9:AR9"/>
    <mergeCell ref="AA8:AA10"/>
    <mergeCell ref="AB8:AD8"/>
    <mergeCell ref="AO8:AO10"/>
    <mergeCell ref="F6:F10"/>
    <mergeCell ref="G6:I6"/>
    <mergeCell ref="J6:L6"/>
    <mergeCell ref="M6:R6"/>
    <mergeCell ref="S6:T8"/>
    <mergeCell ref="G7:G10"/>
    <mergeCell ref="H7:I7"/>
    <mergeCell ref="J7:J10"/>
    <mergeCell ref="K7:L7"/>
    <mergeCell ref="M7:N8"/>
    <mergeCell ref="K8:K10"/>
    <mergeCell ref="L8:L10"/>
    <mergeCell ref="M9:M10"/>
    <mergeCell ref="U6:X7"/>
    <mergeCell ref="O7:P8"/>
    <mergeCell ref="Q7:R8"/>
    <mergeCell ref="AE8:AE10"/>
    <mergeCell ref="AF8:AH8"/>
    <mergeCell ref="H8:H10"/>
    <mergeCell ref="I8:I10"/>
    <mergeCell ref="U8:U10"/>
    <mergeCell ref="V8:X8"/>
    <mergeCell ref="Q9:Q10"/>
    <mergeCell ref="R9:R10"/>
    <mergeCell ref="S9:S10"/>
    <mergeCell ref="T9:T10"/>
    <mergeCell ref="V9:V10"/>
    <mergeCell ref="W9:X9"/>
    <mergeCell ref="N9:N10"/>
    <mergeCell ref="O9:O10"/>
    <mergeCell ref="P9:P10"/>
    <mergeCell ref="A1:AL1"/>
    <mergeCell ref="A2:AI2"/>
    <mergeCell ref="A3:AL3"/>
    <mergeCell ref="A4:AI4"/>
    <mergeCell ref="A5:AL5"/>
    <mergeCell ref="A6:A10"/>
    <mergeCell ref="B6:B10"/>
    <mergeCell ref="C6:C10"/>
    <mergeCell ref="D6:D10"/>
    <mergeCell ref="E6:E10"/>
  </mergeCells>
  <printOptions horizontalCentered="1"/>
  <pageMargins left="0.51" right="0.25" top="0.42" bottom="0.24" header="0.18" footer="0.38"/>
  <pageSetup paperSize="9" scale="44" fitToHeight="0" orientation="landscape" useFirstPageNumber="1"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429"/>
  <sheetViews>
    <sheetView view="pageBreakPreview" topLeftCell="A7" zoomScale="85" zoomScaleNormal="55" zoomScaleSheetLayoutView="85" workbookViewId="0">
      <selection activeCell="M9" sqref="M9:M10"/>
    </sheetView>
  </sheetViews>
  <sheetFormatPr defaultRowHeight="18.75"/>
  <cols>
    <col min="1" max="1" width="5.125" style="41" customWidth="1"/>
    <col min="2" max="2" width="42.125" style="42" customWidth="1"/>
    <col min="3" max="3" width="12.375" style="45" customWidth="1"/>
    <col min="4" max="5" width="10.25" style="45" customWidth="1"/>
    <col min="6" max="6" width="16.25" style="45" customWidth="1"/>
    <col min="7" max="7" width="15.125" style="45" customWidth="1"/>
    <col min="8" max="8" width="12.75" style="3" customWidth="1"/>
    <col min="9" max="9" width="12.125" style="3" customWidth="1"/>
    <col min="10" max="10" width="11" style="45" hidden="1" customWidth="1"/>
    <col min="11" max="12" width="11" style="3" hidden="1" customWidth="1"/>
    <col min="13" max="13" width="11" style="3" customWidth="1"/>
    <col min="14" max="14" width="10.125" style="3" customWidth="1"/>
    <col min="15" max="16" width="11" style="3" hidden="1" customWidth="1"/>
    <col min="17" max="17" width="11.625" style="3" customWidth="1"/>
    <col min="18" max="19" width="11" style="3" customWidth="1"/>
    <col min="20" max="20" width="10.125" style="3" customWidth="1"/>
    <col min="21" max="21" width="12.625" style="3" customWidth="1"/>
    <col min="22" max="22" width="13.25" style="3" customWidth="1"/>
    <col min="23" max="23" width="10.375" style="3" customWidth="1"/>
    <col min="24" max="24" width="9.375" style="3" customWidth="1"/>
    <col min="25" max="25" width="11.375" style="3" customWidth="1"/>
    <col min="26" max="26" width="11.875" style="3" customWidth="1"/>
    <col min="27" max="27" width="11" style="3" hidden="1" customWidth="1"/>
    <col min="28" max="28" width="10.375" style="3" hidden="1" customWidth="1"/>
    <col min="29" max="29" width="10.625" style="3" hidden="1" customWidth="1"/>
    <col min="30" max="30" width="11" style="3" hidden="1" customWidth="1"/>
    <col min="31" max="31" width="11" style="3" customWidth="1"/>
    <col min="32" max="32" width="12.625" style="3" customWidth="1"/>
    <col min="33" max="33" width="9.75" style="3" customWidth="1"/>
    <col min="34" max="34" width="10" style="3" customWidth="1"/>
    <col min="35" max="35" width="11" style="3" customWidth="1"/>
    <col min="36" max="36" width="9.375" style="3" hidden="1" customWidth="1"/>
    <col min="37" max="37" width="10.375" style="3" hidden="1" customWidth="1"/>
    <col min="38" max="38" width="9.75" style="3" hidden="1" customWidth="1"/>
    <col min="39" max="39" width="11.75" style="15" customWidth="1"/>
    <col min="40" max="41" width="10.25" style="15" customWidth="1"/>
    <col min="42" max="266" width="8.625" style="15"/>
    <col min="267" max="267" width="5.125" style="15" customWidth="1"/>
    <col min="268" max="268" width="32.375" style="15" customWidth="1"/>
    <col min="269" max="271" width="10.25" style="15" customWidth="1"/>
    <col min="272" max="273" width="12.375" style="15" customWidth="1"/>
    <col min="274" max="274" width="11.25" style="15" customWidth="1"/>
    <col min="275" max="275" width="12.375" style="15" customWidth="1"/>
    <col min="276" max="276" width="11.25" style="15" customWidth="1"/>
    <col min="277" max="277" width="12.375" style="15" customWidth="1"/>
    <col min="278" max="278" width="11.25" style="15" customWidth="1"/>
    <col min="279" max="279" width="12.375" style="15" customWidth="1"/>
    <col min="280" max="280" width="11.25" style="15" customWidth="1"/>
    <col min="281" max="281" width="12.375" style="15" customWidth="1"/>
    <col min="282" max="282" width="11.25" style="15" customWidth="1"/>
    <col min="283" max="283" width="14.125" style="15" customWidth="1"/>
    <col min="284" max="284" width="10.25" style="15" customWidth="1"/>
    <col min="285" max="285" width="17.125" style="15" customWidth="1"/>
    <col min="286" max="286" width="12" style="15" customWidth="1"/>
    <col min="287" max="287" width="14.125" style="15" customWidth="1"/>
    <col min="288" max="288" width="10.25" style="15" customWidth="1"/>
    <col min="289" max="289" width="17.125" style="15" customWidth="1"/>
    <col min="290" max="290" width="12" style="15" customWidth="1"/>
    <col min="291" max="291" width="10.75" style="15" customWidth="1"/>
    <col min="292" max="294" width="0" style="15" hidden="1" customWidth="1"/>
    <col min="295" max="522" width="8.625" style="15"/>
    <col min="523" max="523" width="5.125" style="15" customWidth="1"/>
    <col min="524" max="524" width="32.375" style="15" customWidth="1"/>
    <col min="525" max="527" width="10.25" style="15" customWidth="1"/>
    <col min="528" max="529" width="12.375" style="15" customWidth="1"/>
    <col min="530" max="530" width="11.25" style="15" customWidth="1"/>
    <col min="531" max="531" width="12.375" style="15" customWidth="1"/>
    <col min="532" max="532" width="11.25" style="15" customWidth="1"/>
    <col min="533" max="533" width="12.375" style="15" customWidth="1"/>
    <col min="534" max="534" width="11.25" style="15" customWidth="1"/>
    <col min="535" max="535" width="12.375" style="15" customWidth="1"/>
    <col min="536" max="536" width="11.25" style="15" customWidth="1"/>
    <col min="537" max="537" width="12.375" style="15" customWidth="1"/>
    <col min="538" max="538" width="11.25" style="15" customWidth="1"/>
    <col min="539" max="539" width="14.125" style="15" customWidth="1"/>
    <col min="540" max="540" width="10.25" style="15" customWidth="1"/>
    <col min="541" max="541" width="17.125" style="15" customWidth="1"/>
    <col min="542" max="542" width="12" style="15" customWidth="1"/>
    <col min="543" max="543" width="14.125" style="15" customWidth="1"/>
    <col min="544" max="544" width="10.25" style="15" customWidth="1"/>
    <col min="545" max="545" width="17.125" style="15" customWidth="1"/>
    <col min="546" max="546" width="12" style="15" customWidth="1"/>
    <col min="547" max="547" width="10.75" style="15" customWidth="1"/>
    <col min="548" max="550" width="0" style="15" hidden="1" customWidth="1"/>
    <col min="551" max="778" width="8.625" style="15"/>
    <col min="779" max="779" width="5.125" style="15" customWidth="1"/>
    <col min="780" max="780" width="32.375" style="15" customWidth="1"/>
    <col min="781" max="783" width="10.25" style="15" customWidth="1"/>
    <col min="784" max="785" width="12.375" style="15" customWidth="1"/>
    <col min="786" max="786" width="11.25" style="15" customWidth="1"/>
    <col min="787" max="787" width="12.375" style="15" customWidth="1"/>
    <col min="788" max="788" width="11.25" style="15" customWidth="1"/>
    <col min="789" max="789" width="12.375" style="15" customWidth="1"/>
    <col min="790" max="790" width="11.25" style="15" customWidth="1"/>
    <col min="791" max="791" width="12.375" style="15" customWidth="1"/>
    <col min="792" max="792" width="11.25" style="15" customWidth="1"/>
    <col min="793" max="793" width="12.375" style="15" customWidth="1"/>
    <col min="794" max="794" width="11.25" style="15" customWidth="1"/>
    <col min="795" max="795" width="14.125" style="15" customWidth="1"/>
    <col min="796" max="796" width="10.25" style="15" customWidth="1"/>
    <col min="797" max="797" width="17.125" style="15" customWidth="1"/>
    <col min="798" max="798" width="12" style="15" customWidth="1"/>
    <col min="799" max="799" width="14.125" style="15" customWidth="1"/>
    <col min="800" max="800" width="10.25" style="15" customWidth="1"/>
    <col min="801" max="801" width="17.125" style="15" customWidth="1"/>
    <col min="802" max="802" width="12" style="15" customWidth="1"/>
    <col min="803" max="803" width="10.75" style="15" customWidth="1"/>
    <col min="804" max="806" width="0" style="15" hidden="1" customWidth="1"/>
    <col min="807" max="1034" width="8.625" style="15"/>
    <col min="1035" max="1035" width="5.125" style="15" customWidth="1"/>
    <col min="1036" max="1036" width="32.375" style="15" customWidth="1"/>
    <col min="1037" max="1039" width="10.25" style="15" customWidth="1"/>
    <col min="1040" max="1041" width="12.375" style="15" customWidth="1"/>
    <col min="1042" max="1042" width="11.25" style="15" customWidth="1"/>
    <col min="1043" max="1043" width="12.375" style="15" customWidth="1"/>
    <col min="1044" max="1044" width="11.25" style="15" customWidth="1"/>
    <col min="1045" max="1045" width="12.375" style="15" customWidth="1"/>
    <col min="1046" max="1046" width="11.25" style="15" customWidth="1"/>
    <col min="1047" max="1047" width="12.375" style="15" customWidth="1"/>
    <col min="1048" max="1048" width="11.25" style="15" customWidth="1"/>
    <col min="1049" max="1049" width="12.375" style="15" customWidth="1"/>
    <col min="1050" max="1050" width="11.25" style="15" customWidth="1"/>
    <col min="1051" max="1051" width="14.125" style="15" customWidth="1"/>
    <col min="1052" max="1052" width="10.25" style="15" customWidth="1"/>
    <col min="1053" max="1053" width="17.125" style="15" customWidth="1"/>
    <col min="1054" max="1054" width="12" style="15" customWidth="1"/>
    <col min="1055" max="1055" width="14.125" style="15" customWidth="1"/>
    <col min="1056" max="1056" width="10.25" style="15" customWidth="1"/>
    <col min="1057" max="1057" width="17.125" style="15" customWidth="1"/>
    <col min="1058" max="1058" width="12" style="15" customWidth="1"/>
    <col min="1059" max="1059" width="10.75" style="15" customWidth="1"/>
    <col min="1060" max="1062" width="0" style="15" hidden="1" customWidth="1"/>
    <col min="1063" max="1290" width="8.625" style="15"/>
    <col min="1291" max="1291" width="5.125" style="15" customWidth="1"/>
    <col min="1292" max="1292" width="32.375" style="15" customWidth="1"/>
    <col min="1293" max="1295" width="10.25" style="15" customWidth="1"/>
    <col min="1296" max="1297" width="12.375" style="15" customWidth="1"/>
    <col min="1298" max="1298" width="11.25" style="15" customWidth="1"/>
    <col min="1299" max="1299" width="12.375" style="15" customWidth="1"/>
    <col min="1300" max="1300" width="11.25" style="15" customWidth="1"/>
    <col min="1301" max="1301" width="12.375" style="15" customWidth="1"/>
    <col min="1302" max="1302" width="11.25" style="15" customWidth="1"/>
    <col min="1303" max="1303" width="12.375" style="15" customWidth="1"/>
    <col min="1304" max="1304" width="11.25" style="15" customWidth="1"/>
    <col min="1305" max="1305" width="12.375" style="15" customWidth="1"/>
    <col min="1306" max="1306" width="11.25" style="15" customWidth="1"/>
    <col min="1307" max="1307" width="14.125" style="15" customWidth="1"/>
    <col min="1308" max="1308" width="10.25" style="15" customWidth="1"/>
    <col min="1309" max="1309" width="17.125" style="15" customWidth="1"/>
    <col min="1310" max="1310" width="12" style="15" customWidth="1"/>
    <col min="1311" max="1311" width="14.125" style="15" customWidth="1"/>
    <col min="1312" max="1312" width="10.25" style="15" customWidth="1"/>
    <col min="1313" max="1313" width="17.125" style="15" customWidth="1"/>
    <col min="1314" max="1314" width="12" style="15" customWidth="1"/>
    <col min="1315" max="1315" width="10.75" style="15" customWidth="1"/>
    <col min="1316" max="1318" width="0" style="15" hidden="1" customWidth="1"/>
    <col min="1319" max="1546" width="8.625" style="15"/>
    <col min="1547" max="1547" width="5.125" style="15" customWidth="1"/>
    <col min="1548" max="1548" width="32.375" style="15" customWidth="1"/>
    <col min="1549" max="1551" width="10.25" style="15" customWidth="1"/>
    <col min="1552" max="1553" width="12.375" style="15" customWidth="1"/>
    <col min="1554" max="1554" width="11.25" style="15" customWidth="1"/>
    <col min="1555" max="1555" width="12.375" style="15" customWidth="1"/>
    <col min="1556" max="1556" width="11.25" style="15" customWidth="1"/>
    <col min="1557" max="1557" width="12.375" style="15" customWidth="1"/>
    <col min="1558" max="1558" width="11.25" style="15" customWidth="1"/>
    <col min="1559" max="1559" width="12.375" style="15" customWidth="1"/>
    <col min="1560" max="1560" width="11.25" style="15" customWidth="1"/>
    <col min="1561" max="1561" width="12.375" style="15" customWidth="1"/>
    <col min="1562" max="1562" width="11.25" style="15" customWidth="1"/>
    <col min="1563" max="1563" width="14.125" style="15" customWidth="1"/>
    <col min="1564" max="1564" width="10.25" style="15" customWidth="1"/>
    <col min="1565" max="1565" width="17.125" style="15" customWidth="1"/>
    <col min="1566" max="1566" width="12" style="15" customWidth="1"/>
    <col min="1567" max="1567" width="14.125" style="15" customWidth="1"/>
    <col min="1568" max="1568" width="10.25" style="15" customWidth="1"/>
    <col min="1569" max="1569" width="17.125" style="15" customWidth="1"/>
    <col min="1570" max="1570" width="12" style="15" customWidth="1"/>
    <col min="1571" max="1571" width="10.75" style="15" customWidth="1"/>
    <col min="1572" max="1574" width="0" style="15" hidden="1" customWidth="1"/>
    <col min="1575" max="1802" width="8.625" style="15"/>
    <col min="1803" max="1803" width="5.125" style="15" customWidth="1"/>
    <col min="1804" max="1804" width="32.375" style="15" customWidth="1"/>
    <col min="1805" max="1807" width="10.25" style="15" customWidth="1"/>
    <col min="1808" max="1809" width="12.375" style="15" customWidth="1"/>
    <col min="1810" max="1810" width="11.25" style="15" customWidth="1"/>
    <col min="1811" max="1811" width="12.375" style="15" customWidth="1"/>
    <col min="1812" max="1812" width="11.25" style="15" customWidth="1"/>
    <col min="1813" max="1813" width="12.375" style="15" customWidth="1"/>
    <col min="1814" max="1814" width="11.25" style="15" customWidth="1"/>
    <col min="1815" max="1815" width="12.375" style="15" customWidth="1"/>
    <col min="1816" max="1816" width="11.25" style="15" customWidth="1"/>
    <col min="1817" max="1817" width="12.375" style="15" customWidth="1"/>
    <col min="1818" max="1818" width="11.25" style="15" customWidth="1"/>
    <col min="1819" max="1819" width="14.125" style="15" customWidth="1"/>
    <col min="1820" max="1820" width="10.25" style="15" customWidth="1"/>
    <col min="1821" max="1821" width="17.125" style="15" customWidth="1"/>
    <col min="1822" max="1822" width="12" style="15" customWidth="1"/>
    <col min="1823" max="1823" width="14.125" style="15" customWidth="1"/>
    <col min="1824" max="1824" width="10.25" style="15" customWidth="1"/>
    <col min="1825" max="1825" width="17.125" style="15" customWidth="1"/>
    <col min="1826" max="1826" width="12" style="15" customWidth="1"/>
    <col min="1827" max="1827" width="10.75" style="15" customWidth="1"/>
    <col min="1828" max="1830" width="0" style="15" hidden="1" customWidth="1"/>
    <col min="1831" max="2058" width="8.625" style="15"/>
    <col min="2059" max="2059" width="5.125" style="15" customWidth="1"/>
    <col min="2060" max="2060" width="32.375" style="15" customWidth="1"/>
    <col min="2061" max="2063" width="10.25" style="15" customWidth="1"/>
    <col min="2064" max="2065" width="12.375" style="15" customWidth="1"/>
    <col min="2066" max="2066" width="11.25" style="15" customWidth="1"/>
    <col min="2067" max="2067" width="12.375" style="15" customWidth="1"/>
    <col min="2068" max="2068" width="11.25" style="15" customWidth="1"/>
    <col min="2069" max="2069" width="12.375" style="15" customWidth="1"/>
    <col min="2070" max="2070" width="11.25" style="15" customWidth="1"/>
    <col min="2071" max="2071" width="12.375" style="15" customWidth="1"/>
    <col min="2072" max="2072" width="11.25" style="15" customWidth="1"/>
    <col min="2073" max="2073" width="12.375" style="15" customWidth="1"/>
    <col min="2074" max="2074" width="11.25" style="15" customWidth="1"/>
    <col min="2075" max="2075" width="14.125" style="15" customWidth="1"/>
    <col min="2076" max="2076" width="10.25" style="15" customWidth="1"/>
    <col min="2077" max="2077" width="17.125" style="15" customWidth="1"/>
    <col min="2078" max="2078" width="12" style="15" customWidth="1"/>
    <col min="2079" max="2079" width="14.125" style="15" customWidth="1"/>
    <col min="2080" max="2080" width="10.25" style="15" customWidth="1"/>
    <col min="2081" max="2081" width="17.125" style="15" customWidth="1"/>
    <col min="2082" max="2082" width="12" style="15" customWidth="1"/>
    <col min="2083" max="2083" width="10.75" style="15" customWidth="1"/>
    <col min="2084" max="2086" width="0" style="15" hidden="1" customWidth="1"/>
    <col min="2087" max="2314" width="8.625" style="15"/>
    <col min="2315" max="2315" width="5.125" style="15" customWidth="1"/>
    <col min="2316" max="2316" width="32.375" style="15" customWidth="1"/>
    <col min="2317" max="2319" width="10.25" style="15" customWidth="1"/>
    <col min="2320" max="2321" width="12.375" style="15" customWidth="1"/>
    <col min="2322" max="2322" width="11.25" style="15" customWidth="1"/>
    <col min="2323" max="2323" width="12.375" style="15" customWidth="1"/>
    <col min="2324" max="2324" width="11.25" style="15" customWidth="1"/>
    <col min="2325" max="2325" width="12.375" style="15" customWidth="1"/>
    <col min="2326" max="2326" width="11.25" style="15" customWidth="1"/>
    <col min="2327" max="2327" width="12.375" style="15" customWidth="1"/>
    <col min="2328" max="2328" width="11.25" style="15" customWidth="1"/>
    <col min="2329" max="2329" width="12.375" style="15" customWidth="1"/>
    <col min="2330" max="2330" width="11.25" style="15" customWidth="1"/>
    <col min="2331" max="2331" width="14.125" style="15" customWidth="1"/>
    <col min="2332" max="2332" width="10.25" style="15" customWidth="1"/>
    <col min="2333" max="2333" width="17.125" style="15" customWidth="1"/>
    <col min="2334" max="2334" width="12" style="15" customWidth="1"/>
    <col min="2335" max="2335" width="14.125" style="15" customWidth="1"/>
    <col min="2336" max="2336" width="10.25" style="15" customWidth="1"/>
    <col min="2337" max="2337" width="17.125" style="15" customWidth="1"/>
    <col min="2338" max="2338" width="12" style="15" customWidth="1"/>
    <col min="2339" max="2339" width="10.75" style="15" customWidth="1"/>
    <col min="2340" max="2342" width="0" style="15" hidden="1" customWidth="1"/>
    <col min="2343" max="2570" width="8.625" style="15"/>
    <col min="2571" max="2571" width="5.125" style="15" customWidth="1"/>
    <col min="2572" max="2572" width="32.375" style="15" customWidth="1"/>
    <col min="2573" max="2575" width="10.25" style="15" customWidth="1"/>
    <col min="2576" max="2577" width="12.375" style="15" customWidth="1"/>
    <col min="2578" max="2578" width="11.25" style="15" customWidth="1"/>
    <col min="2579" max="2579" width="12.375" style="15" customWidth="1"/>
    <col min="2580" max="2580" width="11.25" style="15" customWidth="1"/>
    <col min="2581" max="2581" width="12.375" style="15" customWidth="1"/>
    <col min="2582" max="2582" width="11.25" style="15" customWidth="1"/>
    <col min="2583" max="2583" width="12.375" style="15" customWidth="1"/>
    <col min="2584" max="2584" width="11.25" style="15" customWidth="1"/>
    <col min="2585" max="2585" width="12.375" style="15" customWidth="1"/>
    <col min="2586" max="2586" width="11.25" style="15" customWidth="1"/>
    <col min="2587" max="2587" width="14.125" style="15" customWidth="1"/>
    <col min="2588" max="2588" width="10.25" style="15" customWidth="1"/>
    <col min="2589" max="2589" width="17.125" style="15" customWidth="1"/>
    <col min="2590" max="2590" width="12" style="15" customWidth="1"/>
    <col min="2591" max="2591" width="14.125" style="15" customWidth="1"/>
    <col min="2592" max="2592" width="10.25" style="15" customWidth="1"/>
    <col min="2593" max="2593" width="17.125" style="15" customWidth="1"/>
    <col min="2594" max="2594" width="12" style="15" customWidth="1"/>
    <col min="2595" max="2595" width="10.75" style="15" customWidth="1"/>
    <col min="2596" max="2598" width="0" style="15" hidden="1" customWidth="1"/>
    <col min="2599" max="2826" width="8.625" style="15"/>
    <col min="2827" max="2827" width="5.125" style="15" customWidth="1"/>
    <col min="2828" max="2828" width="32.375" style="15" customWidth="1"/>
    <col min="2829" max="2831" width="10.25" style="15" customWidth="1"/>
    <col min="2832" max="2833" width="12.375" style="15" customWidth="1"/>
    <col min="2834" max="2834" width="11.25" style="15" customWidth="1"/>
    <col min="2835" max="2835" width="12.375" style="15" customWidth="1"/>
    <col min="2836" max="2836" width="11.25" style="15" customWidth="1"/>
    <col min="2837" max="2837" width="12.375" style="15" customWidth="1"/>
    <col min="2838" max="2838" width="11.25" style="15" customWidth="1"/>
    <col min="2839" max="2839" width="12.375" style="15" customWidth="1"/>
    <col min="2840" max="2840" width="11.25" style="15" customWidth="1"/>
    <col min="2841" max="2841" width="12.375" style="15" customWidth="1"/>
    <col min="2842" max="2842" width="11.25" style="15" customWidth="1"/>
    <col min="2843" max="2843" width="14.125" style="15" customWidth="1"/>
    <col min="2844" max="2844" width="10.25" style="15" customWidth="1"/>
    <col min="2845" max="2845" width="17.125" style="15" customWidth="1"/>
    <col min="2846" max="2846" width="12" style="15" customWidth="1"/>
    <col min="2847" max="2847" width="14.125" style="15" customWidth="1"/>
    <col min="2848" max="2848" width="10.25" style="15" customWidth="1"/>
    <col min="2849" max="2849" width="17.125" style="15" customWidth="1"/>
    <col min="2850" max="2850" width="12" style="15" customWidth="1"/>
    <col min="2851" max="2851" width="10.75" style="15" customWidth="1"/>
    <col min="2852" max="2854" width="0" style="15" hidden="1" customWidth="1"/>
    <col min="2855" max="3082" width="8.625" style="15"/>
    <col min="3083" max="3083" width="5.125" style="15" customWidth="1"/>
    <col min="3084" max="3084" width="32.375" style="15" customWidth="1"/>
    <col min="3085" max="3087" width="10.25" style="15" customWidth="1"/>
    <col min="3088" max="3089" width="12.375" style="15" customWidth="1"/>
    <col min="3090" max="3090" width="11.25" style="15" customWidth="1"/>
    <col min="3091" max="3091" width="12.375" style="15" customWidth="1"/>
    <col min="3092" max="3092" width="11.25" style="15" customWidth="1"/>
    <col min="3093" max="3093" width="12.375" style="15" customWidth="1"/>
    <col min="3094" max="3094" width="11.25" style="15" customWidth="1"/>
    <col min="3095" max="3095" width="12.375" style="15" customWidth="1"/>
    <col min="3096" max="3096" width="11.25" style="15" customWidth="1"/>
    <col min="3097" max="3097" width="12.375" style="15" customWidth="1"/>
    <col min="3098" max="3098" width="11.25" style="15" customWidth="1"/>
    <col min="3099" max="3099" width="14.125" style="15" customWidth="1"/>
    <col min="3100" max="3100" width="10.25" style="15" customWidth="1"/>
    <col min="3101" max="3101" width="17.125" style="15" customWidth="1"/>
    <col min="3102" max="3102" width="12" style="15" customWidth="1"/>
    <col min="3103" max="3103" width="14.125" style="15" customWidth="1"/>
    <col min="3104" max="3104" width="10.25" style="15" customWidth="1"/>
    <col min="3105" max="3105" width="17.125" style="15" customWidth="1"/>
    <col min="3106" max="3106" width="12" style="15" customWidth="1"/>
    <col min="3107" max="3107" width="10.75" style="15" customWidth="1"/>
    <col min="3108" max="3110" width="0" style="15" hidden="1" customWidth="1"/>
    <col min="3111" max="3338" width="8.625" style="15"/>
    <col min="3339" max="3339" width="5.125" style="15" customWidth="1"/>
    <col min="3340" max="3340" width="32.375" style="15" customWidth="1"/>
    <col min="3341" max="3343" width="10.25" style="15" customWidth="1"/>
    <col min="3344" max="3345" width="12.375" style="15" customWidth="1"/>
    <col min="3346" max="3346" width="11.25" style="15" customWidth="1"/>
    <col min="3347" max="3347" width="12.375" style="15" customWidth="1"/>
    <col min="3348" max="3348" width="11.25" style="15" customWidth="1"/>
    <col min="3349" max="3349" width="12.375" style="15" customWidth="1"/>
    <col min="3350" max="3350" width="11.25" style="15" customWidth="1"/>
    <col min="3351" max="3351" width="12.375" style="15" customWidth="1"/>
    <col min="3352" max="3352" width="11.25" style="15" customWidth="1"/>
    <col min="3353" max="3353" width="12.375" style="15" customWidth="1"/>
    <col min="3354" max="3354" width="11.25" style="15" customWidth="1"/>
    <col min="3355" max="3355" width="14.125" style="15" customWidth="1"/>
    <col min="3356" max="3356" width="10.25" style="15" customWidth="1"/>
    <col min="3357" max="3357" width="17.125" style="15" customWidth="1"/>
    <col min="3358" max="3358" width="12" style="15" customWidth="1"/>
    <col min="3359" max="3359" width="14.125" style="15" customWidth="1"/>
    <col min="3360" max="3360" width="10.25" style="15" customWidth="1"/>
    <col min="3361" max="3361" width="17.125" style="15" customWidth="1"/>
    <col min="3362" max="3362" width="12" style="15" customWidth="1"/>
    <col min="3363" max="3363" width="10.75" style="15" customWidth="1"/>
    <col min="3364" max="3366" width="0" style="15" hidden="1" customWidth="1"/>
    <col min="3367" max="3594" width="8.625" style="15"/>
    <col min="3595" max="3595" width="5.125" style="15" customWidth="1"/>
    <col min="3596" max="3596" width="32.375" style="15" customWidth="1"/>
    <col min="3597" max="3599" width="10.25" style="15" customWidth="1"/>
    <col min="3600" max="3601" width="12.375" style="15" customWidth="1"/>
    <col min="3602" max="3602" width="11.25" style="15" customWidth="1"/>
    <col min="3603" max="3603" width="12.375" style="15" customWidth="1"/>
    <col min="3604" max="3604" width="11.25" style="15" customWidth="1"/>
    <col min="3605" max="3605" width="12.375" style="15" customWidth="1"/>
    <col min="3606" max="3606" width="11.25" style="15" customWidth="1"/>
    <col min="3607" max="3607" width="12.375" style="15" customWidth="1"/>
    <col min="3608" max="3608" width="11.25" style="15" customWidth="1"/>
    <col min="3609" max="3609" width="12.375" style="15" customWidth="1"/>
    <col min="3610" max="3610" width="11.25" style="15" customWidth="1"/>
    <col min="3611" max="3611" width="14.125" style="15" customWidth="1"/>
    <col min="3612" max="3612" width="10.25" style="15" customWidth="1"/>
    <col min="3613" max="3613" width="17.125" style="15" customWidth="1"/>
    <col min="3614" max="3614" width="12" style="15" customWidth="1"/>
    <col min="3615" max="3615" width="14.125" style="15" customWidth="1"/>
    <col min="3616" max="3616" width="10.25" style="15" customWidth="1"/>
    <col min="3617" max="3617" width="17.125" style="15" customWidth="1"/>
    <col min="3618" max="3618" width="12" style="15" customWidth="1"/>
    <col min="3619" max="3619" width="10.75" style="15" customWidth="1"/>
    <col min="3620" max="3622" width="0" style="15" hidden="1" customWidth="1"/>
    <col min="3623" max="3850" width="8.625" style="15"/>
    <col min="3851" max="3851" width="5.125" style="15" customWidth="1"/>
    <col min="3852" max="3852" width="32.375" style="15" customWidth="1"/>
    <col min="3853" max="3855" width="10.25" style="15" customWidth="1"/>
    <col min="3856" max="3857" width="12.375" style="15" customWidth="1"/>
    <col min="3858" max="3858" width="11.25" style="15" customWidth="1"/>
    <col min="3859" max="3859" width="12.375" style="15" customWidth="1"/>
    <col min="3860" max="3860" width="11.25" style="15" customWidth="1"/>
    <col min="3861" max="3861" width="12.375" style="15" customWidth="1"/>
    <col min="3862" max="3862" width="11.25" style="15" customWidth="1"/>
    <col min="3863" max="3863" width="12.375" style="15" customWidth="1"/>
    <col min="3864" max="3864" width="11.25" style="15" customWidth="1"/>
    <col min="3865" max="3865" width="12.375" style="15" customWidth="1"/>
    <col min="3866" max="3866" width="11.25" style="15" customWidth="1"/>
    <col min="3867" max="3867" width="14.125" style="15" customWidth="1"/>
    <col min="3868" max="3868" width="10.25" style="15" customWidth="1"/>
    <col min="3869" max="3869" width="17.125" style="15" customWidth="1"/>
    <col min="3870" max="3870" width="12" style="15" customWidth="1"/>
    <col min="3871" max="3871" width="14.125" style="15" customWidth="1"/>
    <col min="3872" max="3872" width="10.25" style="15" customWidth="1"/>
    <col min="3873" max="3873" width="17.125" style="15" customWidth="1"/>
    <col min="3874" max="3874" width="12" style="15" customWidth="1"/>
    <col min="3875" max="3875" width="10.75" style="15" customWidth="1"/>
    <col min="3876" max="3878" width="0" style="15" hidden="1" customWidth="1"/>
    <col min="3879" max="4106" width="8.625" style="15"/>
    <col min="4107" max="4107" width="5.125" style="15" customWidth="1"/>
    <col min="4108" max="4108" width="32.375" style="15" customWidth="1"/>
    <col min="4109" max="4111" width="10.25" style="15" customWidth="1"/>
    <col min="4112" max="4113" width="12.375" style="15" customWidth="1"/>
    <col min="4114" max="4114" width="11.25" style="15" customWidth="1"/>
    <col min="4115" max="4115" width="12.375" style="15" customWidth="1"/>
    <col min="4116" max="4116" width="11.25" style="15" customWidth="1"/>
    <col min="4117" max="4117" width="12.375" style="15" customWidth="1"/>
    <col min="4118" max="4118" width="11.25" style="15" customWidth="1"/>
    <col min="4119" max="4119" width="12.375" style="15" customWidth="1"/>
    <col min="4120" max="4120" width="11.25" style="15" customWidth="1"/>
    <col min="4121" max="4121" width="12.375" style="15" customWidth="1"/>
    <col min="4122" max="4122" width="11.25" style="15" customWidth="1"/>
    <col min="4123" max="4123" width="14.125" style="15" customWidth="1"/>
    <col min="4124" max="4124" width="10.25" style="15" customWidth="1"/>
    <col min="4125" max="4125" width="17.125" style="15" customWidth="1"/>
    <col min="4126" max="4126" width="12" style="15" customWidth="1"/>
    <col min="4127" max="4127" width="14.125" style="15" customWidth="1"/>
    <col min="4128" max="4128" width="10.25" style="15" customWidth="1"/>
    <col min="4129" max="4129" width="17.125" style="15" customWidth="1"/>
    <col min="4130" max="4130" width="12" style="15" customWidth="1"/>
    <col min="4131" max="4131" width="10.75" style="15" customWidth="1"/>
    <col min="4132" max="4134" width="0" style="15" hidden="1" customWidth="1"/>
    <col min="4135" max="4362" width="8.625" style="15"/>
    <col min="4363" max="4363" width="5.125" style="15" customWidth="1"/>
    <col min="4364" max="4364" width="32.375" style="15" customWidth="1"/>
    <col min="4365" max="4367" width="10.25" style="15" customWidth="1"/>
    <col min="4368" max="4369" width="12.375" style="15" customWidth="1"/>
    <col min="4370" max="4370" width="11.25" style="15" customWidth="1"/>
    <col min="4371" max="4371" width="12.375" style="15" customWidth="1"/>
    <col min="4372" max="4372" width="11.25" style="15" customWidth="1"/>
    <col min="4373" max="4373" width="12.375" style="15" customWidth="1"/>
    <col min="4374" max="4374" width="11.25" style="15" customWidth="1"/>
    <col min="4375" max="4375" width="12.375" style="15" customWidth="1"/>
    <col min="4376" max="4376" width="11.25" style="15" customWidth="1"/>
    <col min="4377" max="4377" width="12.375" style="15" customWidth="1"/>
    <col min="4378" max="4378" width="11.25" style="15" customWidth="1"/>
    <col min="4379" max="4379" width="14.125" style="15" customWidth="1"/>
    <col min="4380" max="4380" width="10.25" style="15" customWidth="1"/>
    <col min="4381" max="4381" width="17.125" style="15" customWidth="1"/>
    <col min="4382" max="4382" width="12" style="15" customWidth="1"/>
    <col min="4383" max="4383" width="14.125" style="15" customWidth="1"/>
    <col min="4384" max="4384" width="10.25" style="15" customWidth="1"/>
    <col min="4385" max="4385" width="17.125" style="15" customWidth="1"/>
    <col min="4386" max="4386" width="12" style="15" customWidth="1"/>
    <col min="4387" max="4387" width="10.75" style="15" customWidth="1"/>
    <col min="4388" max="4390" width="0" style="15" hidden="1" customWidth="1"/>
    <col min="4391" max="4618" width="8.625" style="15"/>
    <col min="4619" max="4619" width="5.125" style="15" customWidth="1"/>
    <col min="4620" max="4620" width="32.375" style="15" customWidth="1"/>
    <col min="4621" max="4623" width="10.25" style="15" customWidth="1"/>
    <col min="4624" max="4625" width="12.375" style="15" customWidth="1"/>
    <col min="4626" max="4626" width="11.25" style="15" customWidth="1"/>
    <col min="4627" max="4627" width="12.375" style="15" customWidth="1"/>
    <col min="4628" max="4628" width="11.25" style="15" customWidth="1"/>
    <col min="4629" max="4629" width="12.375" style="15" customWidth="1"/>
    <col min="4630" max="4630" width="11.25" style="15" customWidth="1"/>
    <col min="4631" max="4631" width="12.375" style="15" customWidth="1"/>
    <col min="4632" max="4632" width="11.25" style="15" customWidth="1"/>
    <col min="4633" max="4633" width="12.375" style="15" customWidth="1"/>
    <col min="4634" max="4634" width="11.25" style="15" customWidth="1"/>
    <col min="4635" max="4635" width="14.125" style="15" customWidth="1"/>
    <col min="4636" max="4636" width="10.25" style="15" customWidth="1"/>
    <col min="4637" max="4637" width="17.125" style="15" customWidth="1"/>
    <col min="4638" max="4638" width="12" style="15" customWidth="1"/>
    <col min="4639" max="4639" width="14.125" style="15" customWidth="1"/>
    <col min="4640" max="4640" width="10.25" style="15" customWidth="1"/>
    <col min="4641" max="4641" width="17.125" style="15" customWidth="1"/>
    <col min="4642" max="4642" width="12" style="15" customWidth="1"/>
    <col min="4643" max="4643" width="10.75" style="15" customWidth="1"/>
    <col min="4644" max="4646" width="0" style="15" hidden="1" customWidth="1"/>
    <col min="4647" max="4874" width="8.625" style="15"/>
    <col min="4875" max="4875" width="5.125" style="15" customWidth="1"/>
    <col min="4876" max="4876" width="32.375" style="15" customWidth="1"/>
    <col min="4877" max="4879" width="10.25" style="15" customWidth="1"/>
    <col min="4880" max="4881" width="12.375" style="15" customWidth="1"/>
    <col min="4882" max="4882" width="11.25" style="15" customWidth="1"/>
    <col min="4883" max="4883" width="12.375" style="15" customWidth="1"/>
    <col min="4884" max="4884" width="11.25" style="15" customWidth="1"/>
    <col min="4885" max="4885" width="12.375" style="15" customWidth="1"/>
    <col min="4886" max="4886" width="11.25" style="15" customWidth="1"/>
    <col min="4887" max="4887" width="12.375" style="15" customWidth="1"/>
    <col min="4888" max="4888" width="11.25" style="15" customWidth="1"/>
    <col min="4889" max="4889" width="12.375" style="15" customWidth="1"/>
    <col min="4890" max="4890" width="11.25" style="15" customWidth="1"/>
    <col min="4891" max="4891" width="14.125" style="15" customWidth="1"/>
    <col min="4892" max="4892" width="10.25" style="15" customWidth="1"/>
    <col min="4893" max="4893" width="17.125" style="15" customWidth="1"/>
    <col min="4894" max="4894" width="12" style="15" customWidth="1"/>
    <col min="4895" max="4895" width="14.125" style="15" customWidth="1"/>
    <col min="4896" max="4896" width="10.25" style="15" customWidth="1"/>
    <col min="4897" max="4897" width="17.125" style="15" customWidth="1"/>
    <col min="4898" max="4898" width="12" style="15" customWidth="1"/>
    <col min="4899" max="4899" width="10.75" style="15" customWidth="1"/>
    <col min="4900" max="4902" width="0" style="15" hidden="1" customWidth="1"/>
    <col min="4903" max="5130" width="8.625" style="15"/>
    <col min="5131" max="5131" width="5.125" style="15" customWidth="1"/>
    <col min="5132" max="5132" width="32.375" style="15" customWidth="1"/>
    <col min="5133" max="5135" width="10.25" style="15" customWidth="1"/>
    <col min="5136" max="5137" width="12.375" style="15" customWidth="1"/>
    <col min="5138" max="5138" width="11.25" style="15" customWidth="1"/>
    <col min="5139" max="5139" width="12.375" style="15" customWidth="1"/>
    <col min="5140" max="5140" width="11.25" style="15" customWidth="1"/>
    <col min="5141" max="5141" width="12.375" style="15" customWidth="1"/>
    <col min="5142" max="5142" width="11.25" style="15" customWidth="1"/>
    <col min="5143" max="5143" width="12.375" style="15" customWidth="1"/>
    <col min="5144" max="5144" width="11.25" style="15" customWidth="1"/>
    <col min="5145" max="5145" width="12.375" style="15" customWidth="1"/>
    <col min="5146" max="5146" width="11.25" style="15" customWidth="1"/>
    <col min="5147" max="5147" width="14.125" style="15" customWidth="1"/>
    <col min="5148" max="5148" width="10.25" style="15" customWidth="1"/>
    <col min="5149" max="5149" width="17.125" style="15" customWidth="1"/>
    <col min="5150" max="5150" width="12" style="15" customWidth="1"/>
    <col min="5151" max="5151" width="14.125" style="15" customWidth="1"/>
    <col min="5152" max="5152" width="10.25" style="15" customWidth="1"/>
    <col min="5153" max="5153" width="17.125" style="15" customWidth="1"/>
    <col min="5154" max="5154" width="12" style="15" customWidth="1"/>
    <col min="5155" max="5155" width="10.75" style="15" customWidth="1"/>
    <col min="5156" max="5158" width="0" style="15" hidden="1" customWidth="1"/>
    <col min="5159" max="5386" width="8.625" style="15"/>
    <col min="5387" max="5387" width="5.125" style="15" customWidth="1"/>
    <col min="5388" max="5388" width="32.375" style="15" customWidth="1"/>
    <col min="5389" max="5391" width="10.25" style="15" customWidth="1"/>
    <col min="5392" max="5393" width="12.375" style="15" customWidth="1"/>
    <col min="5394" max="5394" width="11.25" style="15" customWidth="1"/>
    <col min="5395" max="5395" width="12.375" style="15" customWidth="1"/>
    <col min="5396" max="5396" width="11.25" style="15" customWidth="1"/>
    <col min="5397" max="5397" width="12.375" style="15" customWidth="1"/>
    <col min="5398" max="5398" width="11.25" style="15" customWidth="1"/>
    <col min="5399" max="5399" width="12.375" style="15" customWidth="1"/>
    <col min="5400" max="5400" width="11.25" style="15" customWidth="1"/>
    <col min="5401" max="5401" width="12.375" style="15" customWidth="1"/>
    <col min="5402" max="5402" width="11.25" style="15" customWidth="1"/>
    <col min="5403" max="5403" width="14.125" style="15" customWidth="1"/>
    <col min="5404" max="5404" width="10.25" style="15" customWidth="1"/>
    <col min="5405" max="5405" width="17.125" style="15" customWidth="1"/>
    <col min="5406" max="5406" width="12" style="15" customWidth="1"/>
    <col min="5407" max="5407" width="14.125" style="15" customWidth="1"/>
    <col min="5408" max="5408" width="10.25" style="15" customWidth="1"/>
    <col min="5409" max="5409" width="17.125" style="15" customWidth="1"/>
    <col min="5410" max="5410" width="12" style="15" customWidth="1"/>
    <col min="5411" max="5411" width="10.75" style="15" customWidth="1"/>
    <col min="5412" max="5414" width="0" style="15" hidden="1" customWidth="1"/>
    <col min="5415" max="5642" width="8.625" style="15"/>
    <col min="5643" max="5643" width="5.125" style="15" customWidth="1"/>
    <col min="5644" max="5644" width="32.375" style="15" customWidth="1"/>
    <col min="5645" max="5647" width="10.25" style="15" customWidth="1"/>
    <col min="5648" max="5649" width="12.375" style="15" customWidth="1"/>
    <col min="5650" max="5650" width="11.25" style="15" customWidth="1"/>
    <col min="5651" max="5651" width="12.375" style="15" customWidth="1"/>
    <col min="5652" max="5652" width="11.25" style="15" customWidth="1"/>
    <col min="5653" max="5653" width="12.375" style="15" customWidth="1"/>
    <col min="5654" max="5654" width="11.25" style="15" customWidth="1"/>
    <col min="5655" max="5655" width="12.375" style="15" customWidth="1"/>
    <col min="5656" max="5656" width="11.25" style="15" customWidth="1"/>
    <col min="5657" max="5657" width="12.375" style="15" customWidth="1"/>
    <col min="5658" max="5658" width="11.25" style="15" customWidth="1"/>
    <col min="5659" max="5659" width="14.125" style="15" customWidth="1"/>
    <col min="5660" max="5660" width="10.25" style="15" customWidth="1"/>
    <col min="5661" max="5661" width="17.125" style="15" customWidth="1"/>
    <col min="5662" max="5662" width="12" style="15" customWidth="1"/>
    <col min="5663" max="5663" width="14.125" style="15" customWidth="1"/>
    <col min="5664" max="5664" width="10.25" style="15" customWidth="1"/>
    <col min="5665" max="5665" width="17.125" style="15" customWidth="1"/>
    <col min="5666" max="5666" width="12" style="15" customWidth="1"/>
    <col min="5667" max="5667" width="10.75" style="15" customWidth="1"/>
    <col min="5668" max="5670" width="0" style="15" hidden="1" customWidth="1"/>
    <col min="5671" max="5898" width="8.625" style="15"/>
    <col min="5899" max="5899" width="5.125" style="15" customWidth="1"/>
    <col min="5900" max="5900" width="32.375" style="15" customWidth="1"/>
    <col min="5901" max="5903" width="10.25" style="15" customWidth="1"/>
    <col min="5904" max="5905" width="12.375" style="15" customWidth="1"/>
    <col min="5906" max="5906" width="11.25" style="15" customWidth="1"/>
    <col min="5907" max="5907" width="12.375" style="15" customWidth="1"/>
    <col min="5908" max="5908" width="11.25" style="15" customWidth="1"/>
    <col min="5909" max="5909" width="12.375" style="15" customWidth="1"/>
    <col min="5910" max="5910" width="11.25" style="15" customWidth="1"/>
    <col min="5911" max="5911" width="12.375" style="15" customWidth="1"/>
    <col min="5912" max="5912" width="11.25" style="15" customWidth="1"/>
    <col min="5913" max="5913" width="12.375" style="15" customWidth="1"/>
    <col min="5914" max="5914" width="11.25" style="15" customWidth="1"/>
    <col min="5915" max="5915" width="14.125" style="15" customWidth="1"/>
    <col min="5916" max="5916" width="10.25" style="15" customWidth="1"/>
    <col min="5917" max="5917" width="17.125" style="15" customWidth="1"/>
    <col min="5918" max="5918" width="12" style="15" customWidth="1"/>
    <col min="5919" max="5919" width="14.125" style="15" customWidth="1"/>
    <col min="5920" max="5920" width="10.25" style="15" customWidth="1"/>
    <col min="5921" max="5921" width="17.125" style="15" customWidth="1"/>
    <col min="5922" max="5922" width="12" style="15" customWidth="1"/>
    <col min="5923" max="5923" width="10.75" style="15" customWidth="1"/>
    <col min="5924" max="5926" width="0" style="15" hidden="1" customWidth="1"/>
    <col min="5927" max="6154" width="8.625" style="15"/>
    <col min="6155" max="6155" width="5.125" style="15" customWidth="1"/>
    <col min="6156" max="6156" width="32.375" style="15" customWidth="1"/>
    <col min="6157" max="6159" width="10.25" style="15" customWidth="1"/>
    <col min="6160" max="6161" width="12.375" style="15" customWidth="1"/>
    <col min="6162" max="6162" width="11.25" style="15" customWidth="1"/>
    <col min="6163" max="6163" width="12.375" style="15" customWidth="1"/>
    <col min="6164" max="6164" width="11.25" style="15" customWidth="1"/>
    <col min="6165" max="6165" width="12.375" style="15" customWidth="1"/>
    <col min="6166" max="6166" width="11.25" style="15" customWidth="1"/>
    <col min="6167" max="6167" width="12.375" style="15" customWidth="1"/>
    <col min="6168" max="6168" width="11.25" style="15" customWidth="1"/>
    <col min="6169" max="6169" width="12.375" style="15" customWidth="1"/>
    <col min="6170" max="6170" width="11.25" style="15" customWidth="1"/>
    <col min="6171" max="6171" width="14.125" style="15" customWidth="1"/>
    <col min="6172" max="6172" width="10.25" style="15" customWidth="1"/>
    <col min="6173" max="6173" width="17.125" style="15" customWidth="1"/>
    <col min="6174" max="6174" width="12" style="15" customWidth="1"/>
    <col min="6175" max="6175" width="14.125" style="15" customWidth="1"/>
    <col min="6176" max="6176" width="10.25" style="15" customWidth="1"/>
    <col min="6177" max="6177" width="17.125" style="15" customWidth="1"/>
    <col min="6178" max="6178" width="12" style="15" customWidth="1"/>
    <col min="6179" max="6179" width="10.75" style="15" customWidth="1"/>
    <col min="6180" max="6182" width="0" style="15" hidden="1" customWidth="1"/>
    <col min="6183" max="6410" width="8.625" style="15"/>
    <col min="6411" max="6411" width="5.125" style="15" customWidth="1"/>
    <col min="6412" max="6412" width="32.375" style="15" customWidth="1"/>
    <col min="6413" max="6415" width="10.25" style="15" customWidth="1"/>
    <col min="6416" max="6417" width="12.375" style="15" customWidth="1"/>
    <col min="6418" max="6418" width="11.25" style="15" customWidth="1"/>
    <col min="6419" max="6419" width="12.375" style="15" customWidth="1"/>
    <col min="6420" max="6420" width="11.25" style="15" customWidth="1"/>
    <col min="6421" max="6421" width="12.375" style="15" customWidth="1"/>
    <col min="6422" max="6422" width="11.25" style="15" customWidth="1"/>
    <col min="6423" max="6423" width="12.375" style="15" customWidth="1"/>
    <col min="6424" max="6424" width="11.25" style="15" customWidth="1"/>
    <col min="6425" max="6425" width="12.375" style="15" customWidth="1"/>
    <col min="6426" max="6426" width="11.25" style="15" customWidth="1"/>
    <col min="6427" max="6427" width="14.125" style="15" customWidth="1"/>
    <col min="6428" max="6428" width="10.25" style="15" customWidth="1"/>
    <col min="6429" max="6429" width="17.125" style="15" customWidth="1"/>
    <col min="6430" max="6430" width="12" style="15" customWidth="1"/>
    <col min="6431" max="6431" width="14.125" style="15" customWidth="1"/>
    <col min="6432" max="6432" width="10.25" style="15" customWidth="1"/>
    <col min="6433" max="6433" width="17.125" style="15" customWidth="1"/>
    <col min="6434" max="6434" width="12" style="15" customWidth="1"/>
    <col min="6435" max="6435" width="10.75" style="15" customWidth="1"/>
    <col min="6436" max="6438" width="0" style="15" hidden="1" customWidth="1"/>
    <col min="6439" max="6666" width="8.625" style="15"/>
    <col min="6667" max="6667" width="5.125" style="15" customWidth="1"/>
    <col min="6668" max="6668" width="32.375" style="15" customWidth="1"/>
    <col min="6669" max="6671" width="10.25" style="15" customWidth="1"/>
    <col min="6672" max="6673" width="12.375" style="15" customWidth="1"/>
    <col min="6674" max="6674" width="11.25" style="15" customWidth="1"/>
    <col min="6675" max="6675" width="12.375" style="15" customWidth="1"/>
    <col min="6676" max="6676" width="11.25" style="15" customWidth="1"/>
    <col min="6677" max="6677" width="12.375" style="15" customWidth="1"/>
    <col min="6678" max="6678" width="11.25" style="15" customWidth="1"/>
    <col min="6679" max="6679" width="12.375" style="15" customWidth="1"/>
    <col min="6680" max="6680" width="11.25" style="15" customWidth="1"/>
    <col min="6681" max="6681" width="12.375" style="15" customWidth="1"/>
    <col min="6682" max="6682" width="11.25" style="15" customWidth="1"/>
    <col min="6683" max="6683" width="14.125" style="15" customWidth="1"/>
    <col min="6684" max="6684" width="10.25" style="15" customWidth="1"/>
    <col min="6685" max="6685" width="17.125" style="15" customWidth="1"/>
    <col min="6686" max="6686" width="12" style="15" customWidth="1"/>
    <col min="6687" max="6687" width="14.125" style="15" customWidth="1"/>
    <col min="6688" max="6688" width="10.25" style="15" customWidth="1"/>
    <col min="6689" max="6689" width="17.125" style="15" customWidth="1"/>
    <col min="6690" max="6690" width="12" style="15" customWidth="1"/>
    <col min="6691" max="6691" width="10.75" style="15" customWidth="1"/>
    <col min="6692" max="6694" width="0" style="15" hidden="1" customWidth="1"/>
    <col min="6695" max="6922" width="8.625" style="15"/>
    <col min="6923" max="6923" width="5.125" style="15" customWidth="1"/>
    <col min="6924" max="6924" width="32.375" style="15" customWidth="1"/>
    <col min="6925" max="6927" width="10.25" style="15" customWidth="1"/>
    <col min="6928" max="6929" width="12.375" style="15" customWidth="1"/>
    <col min="6930" max="6930" width="11.25" style="15" customWidth="1"/>
    <col min="6931" max="6931" width="12.375" style="15" customWidth="1"/>
    <col min="6932" max="6932" width="11.25" style="15" customWidth="1"/>
    <col min="6933" max="6933" width="12.375" style="15" customWidth="1"/>
    <col min="6934" max="6934" width="11.25" style="15" customWidth="1"/>
    <col min="6935" max="6935" width="12.375" style="15" customWidth="1"/>
    <col min="6936" max="6936" width="11.25" style="15" customWidth="1"/>
    <col min="6937" max="6937" width="12.375" style="15" customWidth="1"/>
    <col min="6938" max="6938" width="11.25" style="15" customWidth="1"/>
    <col min="6939" max="6939" width="14.125" style="15" customWidth="1"/>
    <col min="6940" max="6940" width="10.25" style="15" customWidth="1"/>
    <col min="6941" max="6941" width="17.125" style="15" customWidth="1"/>
    <col min="6942" max="6942" width="12" style="15" customWidth="1"/>
    <col min="6943" max="6943" width="14.125" style="15" customWidth="1"/>
    <col min="6944" max="6944" width="10.25" style="15" customWidth="1"/>
    <col min="6945" max="6945" width="17.125" style="15" customWidth="1"/>
    <col min="6946" max="6946" width="12" style="15" customWidth="1"/>
    <col min="6947" max="6947" width="10.75" style="15" customWidth="1"/>
    <col min="6948" max="6950" width="0" style="15" hidden="1" customWidth="1"/>
    <col min="6951" max="7178" width="8.625" style="15"/>
    <col min="7179" max="7179" width="5.125" style="15" customWidth="1"/>
    <col min="7180" max="7180" width="32.375" style="15" customWidth="1"/>
    <col min="7181" max="7183" width="10.25" style="15" customWidth="1"/>
    <col min="7184" max="7185" width="12.375" style="15" customWidth="1"/>
    <col min="7186" max="7186" width="11.25" style="15" customWidth="1"/>
    <col min="7187" max="7187" width="12.375" style="15" customWidth="1"/>
    <col min="7188" max="7188" width="11.25" style="15" customWidth="1"/>
    <col min="7189" max="7189" width="12.375" style="15" customWidth="1"/>
    <col min="7190" max="7190" width="11.25" style="15" customWidth="1"/>
    <col min="7191" max="7191" width="12.375" style="15" customWidth="1"/>
    <col min="7192" max="7192" width="11.25" style="15" customWidth="1"/>
    <col min="7193" max="7193" width="12.375" style="15" customWidth="1"/>
    <col min="7194" max="7194" width="11.25" style="15" customWidth="1"/>
    <col min="7195" max="7195" width="14.125" style="15" customWidth="1"/>
    <col min="7196" max="7196" width="10.25" style="15" customWidth="1"/>
    <col min="7197" max="7197" width="17.125" style="15" customWidth="1"/>
    <col min="7198" max="7198" width="12" style="15" customWidth="1"/>
    <col min="7199" max="7199" width="14.125" style="15" customWidth="1"/>
    <col min="7200" max="7200" width="10.25" style="15" customWidth="1"/>
    <col min="7201" max="7201" width="17.125" style="15" customWidth="1"/>
    <col min="7202" max="7202" width="12" style="15" customWidth="1"/>
    <col min="7203" max="7203" width="10.75" style="15" customWidth="1"/>
    <col min="7204" max="7206" width="0" style="15" hidden="1" customWidth="1"/>
    <col min="7207" max="7434" width="8.625" style="15"/>
    <col min="7435" max="7435" width="5.125" style="15" customWidth="1"/>
    <col min="7436" max="7436" width="32.375" style="15" customWidth="1"/>
    <col min="7437" max="7439" width="10.25" style="15" customWidth="1"/>
    <col min="7440" max="7441" width="12.375" style="15" customWidth="1"/>
    <col min="7442" max="7442" width="11.25" style="15" customWidth="1"/>
    <col min="7443" max="7443" width="12.375" style="15" customWidth="1"/>
    <col min="7444" max="7444" width="11.25" style="15" customWidth="1"/>
    <col min="7445" max="7445" width="12.375" style="15" customWidth="1"/>
    <col min="7446" max="7446" width="11.25" style="15" customWidth="1"/>
    <col min="7447" max="7447" width="12.375" style="15" customWidth="1"/>
    <col min="7448" max="7448" width="11.25" style="15" customWidth="1"/>
    <col min="7449" max="7449" width="12.375" style="15" customWidth="1"/>
    <col min="7450" max="7450" width="11.25" style="15" customWidth="1"/>
    <col min="7451" max="7451" width="14.125" style="15" customWidth="1"/>
    <col min="7452" max="7452" width="10.25" style="15" customWidth="1"/>
    <col min="7453" max="7453" width="17.125" style="15" customWidth="1"/>
    <col min="7454" max="7454" width="12" style="15" customWidth="1"/>
    <col min="7455" max="7455" width="14.125" style="15" customWidth="1"/>
    <col min="7456" max="7456" width="10.25" style="15" customWidth="1"/>
    <col min="7457" max="7457" width="17.125" style="15" customWidth="1"/>
    <col min="7458" max="7458" width="12" style="15" customWidth="1"/>
    <col min="7459" max="7459" width="10.75" style="15" customWidth="1"/>
    <col min="7460" max="7462" width="0" style="15" hidden="1" customWidth="1"/>
    <col min="7463" max="7690" width="8.625" style="15"/>
    <col min="7691" max="7691" width="5.125" style="15" customWidth="1"/>
    <col min="7692" max="7692" width="32.375" style="15" customWidth="1"/>
    <col min="7693" max="7695" width="10.25" style="15" customWidth="1"/>
    <col min="7696" max="7697" width="12.375" style="15" customWidth="1"/>
    <col min="7698" max="7698" width="11.25" style="15" customWidth="1"/>
    <col min="7699" max="7699" width="12.375" style="15" customWidth="1"/>
    <col min="7700" max="7700" width="11.25" style="15" customWidth="1"/>
    <col min="7701" max="7701" width="12.375" style="15" customWidth="1"/>
    <col min="7702" max="7702" width="11.25" style="15" customWidth="1"/>
    <col min="7703" max="7703" width="12.375" style="15" customWidth="1"/>
    <col min="7704" max="7704" width="11.25" style="15" customWidth="1"/>
    <col min="7705" max="7705" width="12.375" style="15" customWidth="1"/>
    <col min="7706" max="7706" width="11.25" style="15" customWidth="1"/>
    <col min="7707" max="7707" width="14.125" style="15" customWidth="1"/>
    <col min="7708" max="7708" width="10.25" style="15" customWidth="1"/>
    <col min="7709" max="7709" width="17.125" style="15" customWidth="1"/>
    <col min="7710" max="7710" width="12" style="15" customWidth="1"/>
    <col min="7711" max="7711" width="14.125" style="15" customWidth="1"/>
    <col min="7712" max="7712" width="10.25" style="15" customWidth="1"/>
    <col min="7713" max="7713" width="17.125" style="15" customWidth="1"/>
    <col min="7714" max="7714" width="12" style="15" customWidth="1"/>
    <col min="7715" max="7715" width="10.75" style="15" customWidth="1"/>
    <col min="7716" max="7718" width="0" style="15" hidden="1" customWidth="1"/>
    <col min="7719" max="7946" width="8.625" style="15"/>
    <col min="7947" max="7947" width="5.125" style="15" customWidth="1"/>
    <col min="7948" max="7948" width="32.375" style="15" customWidth="1"/>
    <col min="7949" max="7951" width="10.25" style="15" customWidth="1"/>
    <col min="7952" max="7953" width="12.375" style="15" customWidth="1"/>
    <col min="7954" max="7954" width="11.25" style="15" customWidth="1"/>
    <col min="7955" max="7955" width="12.375" style="15" customWidth="1"/>
    <col min="7956" max="7956" width="11.25" style="15" customWidth="1"/>
    <col min="7957" max="7957" width="12.375" style="15" customWidth="1"/>
    <col min="7958" max="7958" width="11.25" style="15" customWidth="1"/>
    <col min="7959" max="7959" width="12.375" style="15" customWidth="1"/>
    <col min="7960" max="7960" width="11.25" style="15" customWidth="1"/>
    <col min="7961" max="7961" width="12.375" style="15" customWidth="1"/>
    <col min="7962" max="7962" width="11.25" style="15" customWidth="1"/>
    <col min="7963" max="7963" width="14.125" style="15" customWidth="1"/>
    <col min="7964" max="7964" width="10.25" style="15" customWidth="1"/>
    <col min="7965" max="7965" width="17.125" style="15" customWidth="1"/>
    <col min="7966" max="7966" width="12" style="15" customWidth="1"/>
    <col min="7967" max="7967" width="14.125" style="15" customWidth="1"/>
    <col min="7968" max="7968" width="10.25" style="15" customWidth="1"/>
    <col min="7969" max="7969" width="17.125" style="15" customWidth="1"/>
    <col min="7970" max="7970" width="12" style="15" customWidth="1"/>
    <col min="7971" max="7971" width="10.75" style="15" customWidth="1"/>
    <col min="7972" max="7974" width="0" style="15" hidden="1" customWidth="1"/>
    <col min="7975" max="8202" width="8.625" style="15"/>
    <col min="8203" max="8203" width="5.125" style="15" customWidth="1"/>
    <col min="8204" max="8204" width="32.375" style="15" customWidth="1"/>
    <col min="8205" max="8207" width="10.25" style="15" customWidth="1"/>
    <col min="8208" max="8209" width="12.375" style="15" customWidth="1"/>
    <col min="8210" max="8210" width="11.25" style="15" customWidth="1"/>
    <col min="8211" max="8211" width="12.375" style="15" customWidth="1"/>
    <col min="8212" max="8212" width="11.25" style="15" customWidth="1"/>
    <col min="8213" max="8213" width="12.375" style="15" customWidth="1"/>
    <col min="8214" max="8214" width="11.25" style="15" customWidth="1"/>
    <col min="8215" max="8215" width="12.375" style="15" customWidth="1"/>
    <col min="8216" max="8216" width="11.25" style="15" customWidth="1"/>
    <col min="8217" max="8217" width="12.375" style="15" customWidth="1"/>
    <col min="8218" max="8218" width="11.25" style="15" customWidth="1"/>
    <col min="8219" max="8219" width="14.125" style="15" customWidth="1"/>
    <col min="8220" max="8220" width="10.25" style="15" customWidth="1"/>
    <col min="8221" max="8221" width="17.125" style="15" customWidth="1"/>
    <col min="8222" max="8222" width="12" style="15" customWidth="1"/>
    <col min="8223" max="8223" width="14.125" style="15" customWidth="1"/>
    <col min="8224" max="8224" width="10.25" style="15" customWidth="1"/>
    <col min="8225" max="8225" width="17.125" style="15" customWidth="1"/>
    <col min="8226" max="8226" width="12" style="15" customWidth="1"/>
    <col min="8227" max="8227" width="10.75" style="15" customWidth="1"/>
    <col min="8228" max="8230" width="0" style="15" hidden="1" customWidth="1"/>
    <col min="8231" max="8458" width="8.625" style="15"/>
    <col min="8459" max="8459" width="5.125" style="15" customWidth="1"/>
    <col min="8460" max="8460" width="32.375" style="15" customWidth="1"/>
    <col min="8461" max="8463" width="10.25" style="15" customWidth="1"/>
    <col min="8464" max="8465" width="12.375" style="15" customWidth="1"/>
    <col min="8466" max="8466" width="11.25" style="15" customWidth="1"/>
    <col min="8467" max="8467" width="12.375" style="15" customWidth="1"/>
    <col min="8468" max="8468" width="11.25" style="15" customWidth="1"/>
    <col min="8469" max="8469" width="12.375" style="15" customWidth="1"/>
    <col min="8470" max="8470" width="11.25" style="15" customWidth="1"/>
    <col min="8471" max="8471" width="12.375" style="15" customWidth="1"/>
    <col min="8472" max="8472" width="11.25" style="15" customWidth="1"/>
    <col min="8473" max="8473" width="12.375" style="15" customWidth="1"/>
    <col min="8474" max="8474" width="11.25" style="15" customWidth="1"/>
    <col min="8475" max="8475" width="14.125" style="15" customWidth="1"/>
    <col min="8476" max="8476" width="10.25" style="15" customWidth="1"/>
    <col min="8477" max="8477" width="17.125" style="15" customWidth="1"/>
    <col min="8478" max="8478" width="12" style="15" customWidth="1"/>
    <col min="8479" max="8479" width="14.125" style="15" customWidth="1"/>
    <col min="8480" max="8480" width="10.25" style="15" customWidth="1"/>
    <col min="8481" max="8481" width="17.125" style="15" customWidth="1"/>
    <col min="8482" max="8482" width="12" style="15" customWidth="1"/>
    <col min="8483" max="8483" width="10.75" style="15" customWidth="1"/>
    <col min="8484" max="8486" width="0" style="15" hidden="1" customWidth="1"/>
    <col min="8487" max="8714" width="8.625" style="15"/>
    <col min="8715" max="8715" width="5.125" style="15" customWidth="1"/>
    <col min="8716" max="8716" width="32.375" style="15" customWidth="1"/>
    <col min="8717" max="8719" width="10.25" style="15" customWidth="1"/>
    <col min="8720" max="8721" width="12.375" style="15" customWidth="1"/>
    <col min="8722" max="8722" width="11.25" style="15" customWidth="1"/>
    <col min="8723" max="8723" width="12.375" style="15" customWidth="1"/>
    <col min="8724" max="8724" width="11.25" style="15" customWidth="1"/>
    <col min="8725" max="8725" width="12.375" style="15" customWidth="1"/>
    <col min="8726" max="8726" width="11.25" style="15" customWidth="1"/>
    <col min="8727" max="8727" width="12.375" style="15" customWidth="1"/>
    <col min="8728" max="8728" width="11.25" style="15" customWidth="1"/>
    <col min="8729" max="8729" width="12.375" style="15" customWidth="1"/>
    <col min="8730" max="8730" width="11.25" style="15" customWidth="1"/>
    <col min="8731" max="8731" width="14.125" style="15" customWidth="1"/>
    <col min="8732" max="8732" width="10.25" style="15" customWidth="1"/>
    <col min="8733" max="8733" width="17.125" style="15" customWidth="1"/>
    <col min="8734" max="8734" width="12" style="15" customWidth="1"/>
    <col min="8735" max="8735" width="14.125" style="15" customWidth="1"/>
    <col min="8736" max="8736" width="10.25" style="15" customWidth="1"/>
    <col min="8737" max="8737" width="17.125" style="15" customWidth="1"/>
    <col min="8738" max="8738" width="12" style="15" customWidth="1"/>
    <col min="8739" max="8739" width="10.75" style="15" customWidth="1"/>
    <col min="8740" max="8742" width="0" style="15" hidden="1" customWidth="1"/>
    <col min="8743" max="8970" width="8.625" style="15"/>
    <col min="8971" max="8971" width="5.125" style="15" customWidth="1"/>
    <col min="8972" max="8972" width="32.375" style="15" customWidth="1"/>
    <col min="8973" max="8975" width="10.25" style="15" customWidth="1"/>
    <col min="8976" max="8977" width="12.375" style="15" customWidth="1"/>
    <col min="8978" max="8978" width="11.25" style="15" customWidth="1"/>
    <col min="8979" max="8979" width="12.375" style="15" customWidth="1"/>
    <col min="8980" max="8980" width="11.25" style="15" customWidth="1"/>
    <col min="8981" max="8981" width="12.375" style="15" customWidth="1"/>
    <col min="8982" max="8982" width="11.25" style="15" customWidth="1"/>
    <col min="8983" max="8983" width="12.375" style="15" customWidth="1"/>
    <col min="8984" max="8984" width="11.25" style="15" customWidth="1"/>
    <col min="8985" max="8985" width="12.375" style="15" customWidth="1"/>
    <col min="8986" max="8986" width="11.25" style="15" customWidth="1"/>
    <col min="8987" max="8987" width="14.125" style="15" customWidth="1"/>
    <col min="8988" max="8988" width="10.25" style="15" customWidth="1"/>
    <col min="8989" max="8989" width="17.125" style="15" customWidth="1"/>
    <col min="8990" max="8990" width="12" style="15" customWidth="1"/>
    <col min="8991" max="8991" width="14.125" style="15" customWidth="1"/>
    <col min="8992" max="8992" width="10.25" style="15" customWidth="1"/>
    <col min="8993" max="8993" width="17.125" style="15" customWidth="1"/>
    <col min="8994" max="8994" width="12" style="15" customWidth="1"/>
    <col min="8995" max="8995" width="10.75" style="15" customWidth="1"/>
    <col min="8996" max="8998" width="0" style="15" hidden="1" customWidth="1"/>
    <col min="8999" max="9226" width="8.625" style="15"/>
    <col min="9227" max="9227" width="5.125" style="15" customWidth="1"/>
    <col min="9228" max="9228" width="32.375" style="15" customWidth="1"/>
    <col min="9229" max="9231" width="10.25" style="15" customWidth="1"/>
    <col min="9232" max="9233" width="12.375" style="15" customWidth="1"/>
    <col min="9234" max="9234" width="11.25" style="15" customWidth="1"/>
    <col min="9235" max="9235" width="12.375" style="15" customWidth="1"/>
    <col min="9236" max="9236" width="11.25" style="15" customWidth="1"/>
    <col min="9237" max="9237" width="12.375" style="15" customWidth="1"/>
    <col min="9238" max="9238" width="11.25" style="15" customWidth="1"/>
    <col min="9239" max="9239" width="12.375" style="15" customWidth="1"/>
    <col min="9240" max="9240" width="11.25" style="15" customWidth="1"/>
    <col min="9241" max="9241" width="12.375" style="15" customWidth="1"/>
    <col min="9242" max="9242" width="11.25" style="15" customWidth="1"/>
    <col min="9243" max="9243" width="14.125" style="15" customWidth="1"/>
    <col min="9244" max="9244" width="10.25" style="15" customWidth="1"/>
    <col min="9245" max="9245" width="17.125" style="15" customWidth="1"/>
    <col min="9246" max="9246" width="12" style="15" customWidth="1"/>
    <col min="9247" max="9247" width="14.125" style="15" customWidth="1"/>
    <col min="9248" max="9248" width="10.25" style="15" customWidth="1"/>
    <col min="9249" max="9249" width="17.125" style="15" customWidth="1"/>
    <col min="9250" max="9250" width="12" style="15" customWidth="1"/>
    <col min="9251" max="9251" width="10.75" style="15" customWidth="1"/>
    <col min="9252" max="9254" width="0" style="15" hidden="1" customWidth="1"/>
    <col min="9255" max="9482" width="8.625" style="15"/>
    <col min="9483" max="9483" width="5.125" style="15" customWidth="1"/>
    <col min="9484" max="9484" width="32.375" style="15" customWidth="1"/>
    <col min="9485" max="9487" width="10.25" style="15" customWidth="1"/>
    <col min="9488" max="9489" width="12.375" style="15" customWidth="1"/>
    <col min="9490" max="9490" width="11.25" style="15" customWidth="1"/>
    <col min="9491" max="9491" width="12.375" style="15" customWidth="1"/>
    <col min="9492" max="9492" width="11.25" style="15" customWidth="1"/>
    <col min="9493" max="9493" width="12.375" style="15" customWidth="1"/>
    <col min="9494" max="9494" width="11.25" style="15" customWidth="1"/>
    <col min="9495" max="9495" width="12.375" style="15" customWidth="1"/>
    <col min="9496" max="9496" width="11.25" style="15" customWidth="1"/>
    <col min="9497" max="9497" width="12.375" style="15" customWidth="1"/>
    <col min="9498" max="9498" width="11.25" style="15" customWidth="1"/>
    <col min="9499" max="9499" width="14.125" style="15" customWidth="1"/>
    <col min="9500" max="9500" width="10.25" style="15" customWidth="1"/>
    <col min="9501" max="9501" width="17.125" style="15" customWidth="1"/>
    <col min="9502" max="9502" width="12" style="15" customWidth="1"/>
    <col min="9503" max="9503" width="14.125" style="15" customWidth="1"/>
    <col min="9504" max="9504" width="10.25" style="15" customWidth="1"/>
    <col min="9505" max="9505" width="17.125" style="15" customWidth="1"/>
    <col min="9506" max="9506" width="12" style="15" customWidth="1"/>
    <col min="9507" max="9507" width="10.75" style="15" customWidth="1"/>
    <col min="9508" max="9510" width="0" style="15" hidden="1" customWidth="1"/>
    <col min="9511" max="9738" width="8.625" style="15"/>
    <col min="9739" max="9739" width="5.125" style="15" customWidth="1"/>
    <col min="9740" max="9740" width="32.375" style="15" customWidth="1"/>
    <col min="9741" max="9743" width="10.25" style="15" customWidth="1"/>
    <col min="9744" max="9745" width="12.375" style="15" customWidth="1"/>
    <col min="9746" max="9746" width="11.25" style="15" customWidth="1"/>
    <col min="9747" max="9747" width="12.375" style="15" customWidth="1"/>
    <col min="9748" max="9748" width="11.25" style="15" customWidth="1"/>
    <col min="9749" max="9749" width="12.375" style="15" customWidth="1"/>
    <col min="9750" max="9750" width="11.25" style="15" customWidth="1"/>
    <col min="9751" max="9751" width="12.375" style="15" customWidth="1"/>
    <col min="9752" max="9752" width="11.25" style="15" customWidth="1"/>
    <col min="9753" max="9753" width="12.375" style="15" customWidth="1"/>
    <col min="9754" max="9754" width="11.25" style="15" customWidth="1"/>
    <col min="9755" max="9755" width="14.125" style="15" customWidth="1"/>
    <col min="9756" max="9756" width="10.25" style="15" customWidth="1"/>
    <col min="9757" max="9757" width="17.125" style="15" customWidth="1"/>
    <col min="9758" max="9758" width="12" style="15" customWidth="1"/>
    <col min="9759" max="9759" width="14.125" style="15" customWidth="1"/>
    <col min="9760" max="9760" width="10.25" style="15" customWidth="1"/>
    <col min="9761" max="9761" width="17.125" style="15" customWidth="1"/>
    <col min="9762" max="9762" width="12" style="15" customWidth="1"/>
    <col min="9763" max="9763" width="10.75" style="15" customWidth="1"/>
    <col min="9764" max="9766" width="0" style="15" hidden="1" customWidth="1"/>
    <col min="9767" max="9994" width="8.625" style="15"/>
    <col min="9995" max="9995" width="5.125" style="15" customWidth="1"/>
    <col min="9996" max="9996" width="32.375" style="15" customWidth="1"/>
    <col min="9997" max="9999" width="10.25" style="15" customWidth="1"/>
    <col min="10000" max="10001" width="12.375" style="15" customWidth="1"/>
    <col min="10002" max="10002" width="11.25" style="15" customWidth="1"/>
    <col min="10003" max="10003" width="12.375" style="15" customWidth="1"/>
    <col min="10004" max="10004" width="11.25" style="15" customWidth="1"/>
    <col min="10005" max="10005" width="12.375" style="15" customWidth="1"/>
    <col min="10006" max="10006" width="11.25" style="15" customWidth="1"/>
    <col min="10007" max="10007" width="12.375" style="15" customWidth="1"/>
    <col min="10008" max="10008" width="11.25" style="15" customWidth="1"/>
    <col min="10009" max="10009" width="12.375" style="15" customWidth="1"/>
    <col min="10010" max="10010" width="11.25" style="15" customWidth="1"/>
    <col min="10011" max="10011" width="14.125" style="15" customWidth="1"/>
    <col min="10012" max="10012" width="10.25" style="15" customWidth="1"/>
    <col min="10013" max="10013" width="17.125" style="15" customWidth="1"/>
    <col min="10014" max="10014" width="12" style="15" customWidth="1"/>
    <col min="10015" max="10015" width="14.125" style="15" customWidth="1"/>
    <col min="10016" max="10016" width="10.25" style="15" customWidth="1"/>
    <col min="10017" max="10017" width="17.125" style="15" customWidth="1"/>
    <col min="10018" max="10018" width="12" style="15" customWidth="1"/>
    <col min="10019" max="10019" width="10.75" style="15" customWidth="1"/>
    <col min="10020" max="10022" width="0" style="15" hidden="1" customWidth="1"/>
    <col min="10023" max="10250" width="8.625" style="15"/>
    <col min="10251" max="10251" width="5.125" style="15" customWidth="1"/>
    <col min="10252" max="10252" width="32.375" style="15" customWidth="1"/>
    <col min="10253" max="10255" width="10.25" style="15" customWidth="1"/>
    <col min="10256" max="10257" width="12.375" style="15" customWidth="1"/>
    <col min="10258" max="10258" width="11.25" style="15" customWidth="1"/>
    <col min="10259" max="10259" width="12.375" style="15" customWidth="1"/>
    <col min="10260" max="10260" width="11.25" style="15" customWidth="1"/>
    <col min="10261" max="10261" width="12.375" style="15" customWidth="1"/>
    <col min="10262" max="10262" width="11.25" style="15" customWidth="1"/>
    <col min="10263" max="10263" width="12.375" style="15" customWidth="1"/>
    <col min="10264" max="10264" width="11.25" style="15" customWidth="1"/>
    <col min="10265" max="10265" width="12.375" style="15" customWidth="1"/>
    <col min="10266" max="10266" width="11.25" style="15" customWidth="1"/>
    <col min="10267" max="10267" width="14.125" style="15" customWidth="1"/>
    <col min="10268" max="10268" width="10.25" style="15" customWidth="1"/>
    <col min="10269" max="10269" width="17.125" style="15" customWidth="1"/>
    <col min="10270" max="10270" width="12" style="15" customWidth="1"/>
    <col min="10271" max="10271" width="14.125" style="15" customWidth="1"/>
    <col min="10272" max="10272" width="10.25" style="15" customWidth="1"/>
    <col min="10273" max="10273" width="17.125" style="15" customWidth="1"/>
    <col min="10274" max="10274" width="12" style="15" customWidth="1"/>
    <col min="10275" max="10275" width="10.75" style="15" customWidth="1"/>
    <col min="10276" max="10278" width="0" style="15" hidden="1" customWidth="1"/>
    <col min="10279" max="10506" width="8.625" style="15"/>
    <col min="10507" max="10507" width="5.125" style="15" customWidth="1"/>
    <col min="10508" max="10508" width="32.375" style="15" customWidth="1"/>
    <col min="10509" max="10511" width="10.25" style="15" customWidth="1"/>
    <col min="10512" max="10513" width="12.375" style="15" customWidth="1"/>
    <col min="10514" max="10514" width="11.25" style="15" customWidth="1"/>
    <col min="10515" max="10515" width="12.375" style="15" customWidth="1"/>
    <col min="10516" max="10516" width="11.25" style="15" customWidth="1"/>
    <col min="10517" max="10517" width="12.375" style="15" customWidth="1"/>
    <col min="10518" max="10518" width="11.25" style="15" customWidth="1"/>
    <col min="10519" max="10519" width="12.375" style="15" customWidth="1"/>
    <col min="10520" max="10520" width="11.25" style="15" customWidth="1"/>
    <col min="10521" max="10521" width="12.375" style="15" customWidth="1"/>
    <col min="10522" max="10522" width="11.25" style="15" customWidth="1"/>
    <col min="10523" max="10523" width="14.125" style="15" customWidth="1"/>
    <col min="10524" max="10524" width="10.25" style="15" customWidth="1"/>
    <col min="10525" max="10525" width="17.125" style="15" customWidth="1"/>
    <col min="10526" max="10526" width="12" style="15" customWidth="1"/>
    <col min="10527" max="10527" width="14.125" style="15" customWidth="1"/>
    <col min="10528" max="10528" width="10.25" style="15" customWidth="1"/>
    <col min="10529" max="10529" width="17.125" style="15" customWidth="1"/>
    <col min="10530" max="10530" width="12" style="15" customWidth="1"/>
    <col min="10531" max="10531" width="10.75" style="15" customWidth="1"/>
    <col min="10532" max="10534" width="0" style="15" hidden="1" customWidth="1"/>
    <col min="10535" max="10762" width="8.625" style="15"/>
    <col min="10763" max="10763" width="5.125" style="15" customWidth="1"/>
    <col min="10764" max="10764" width="32.375" style="15" customWidth="1"/>
    <col min="10765" max="10767" width="10.25" style="15" customWidth="1"/>
    <col min="10768" max="10769" width="12.375" style="15" customWidth="1"/>
    <col min="10770" max="10770" width="11.25" style="15" customWidth="1"/>
    <col min="10771" max="10771" width="12.375" style="15" customWidth="1"/>
    <col min="10772" max="10772" width="11.25" style="15" customWidth="1"/>
    <col min="10773" max="10773" width="12.375" style="15" customWidth="1"/>
    <col min="10774" max="10774" width="11.25" style="15" customWidth="1"/>
    <col min="10775" max="10775" width="12.375" style="15" customWidth="1"/>
    <col min="10776" max="10776" width="11.25" style="15" customWidth="1"/>
    <col min="10777" max="10777" width="12.375" style="15" customWidth="1"/>
    <col min="10778" max="10778" width="11.25" style="15" customWidth="1"/>
    <col min="10779" max="10779" width="14.125" style="15" customWidth="1"/>
    <col min="10780" max="10780" width="10.25" style="15" customWidth="1"/>
    <col min="10781" max="10781" width="17.125" style="15" customWidth="1"/>
    <col min="10782" max="10782" width="12" style="15" customWidth="1"/>
    <col min="10783" max="10783" width="14.125" style="15" customWidth="1"/>
    <col min="10784" max="10784" width="10.25" style="15" customWidth="1"/>
    <col min="10785" max="10785" width="17.125" style="15" customWidth="1"/>
    <col min="10786" max="10786" width="12" style="15" customWidth="1"/>
    <col min="10787" max="10787" width="10.75" style="15" customWidth="1"/>
    <col min="10788" max="10790" width="0" style="15" hidden="1" customWidth="1"/>
    <col min="10791" max="11018" width="8.625" style="15"/>
    <col min="11019" max="11019" width="5.125" style="15" customWidth="1"/>
    <col min="11020" max="11020" width="32.375" style="15" customWidth="1"/>
    <col min="11021" max="11023" width="10.25" style="15" customWidth="1"/>
    <col min="11024" max="11025" width="12.375" style="15" customWidth="1"/>
    <col min="11026" max="11026" width="11.25" style="15" customWidth="1"/>
    <col min="11027" max="11027" width="12.375" style="15" customWidth="1"/>
    <col min="11028" max="11028" width="11.25" style="15" customWidth="1"/>
    <col min="11029" max="11029" width="12.375" style="15" customWidth="1"/>
    <col min="11030" max="11030" width="11.25" style="15" customWidth="1"/>
    <col min="11031" max="11031" width="12.375" style="15" customWidth="1"/>
    <col min="11032" max="11032" width="11.25" style="15" customWidth="1"/>
    <col min="11033" max="11033" width="12.375" style="15" customWidth="1"/>
    <col min="11034" max="11034" width="11.25" style="15" customWidth="1"/>
    <col min="11035" max="11035" width="14.125" style="15" customWidth="1"/>
    <col min="11036" max="11036" width="10.25" style="15" customWidth="1"/>
    <col min="11037" max="11037" width="17.125" style="15" customWidth="1"/>
    <col min="11038" max="11038" width="12" style="15" customWidth="1"/>
    <col min="11039" max="11039" width="14.125" style="15" customWidth="1"/>
    <col min="11040" max="11040" width="10.25" style="15" customWidth="1"/>
    <col min="11041" max="11041" width="17.125" style="15" customWidth="1"/>
    <col min="11042" max="11042" width="12" style="15" customWidth="1"/>
    <col min="11043" max="11043" width="10.75" style="15" customWidth="1"/>
    <col min="11044" max="11046" width="0" style="15" hidden="1" customWidth="1"/>
    <col min="11047" max="11274" width="8.625" style="15"/>
    <col min="11275" max="11275" width="5.125" style="15" customWidth="1"/>
    <col min="11276" max="11276" width="32.375" style="15" customWidth="1"/>
    <col min="11277" max="11279" width="10.25" style="15" customWidth="1"/>
    <col min="11280" max="11281" width="12.375" style="15" customWidth="1"/>
    <col min="11282" max="11282" width="11.25" style="15" customWidth="1"/>
    <col min="11283" max="11283" width="12.375" style="15" customWidth="1"/>
    <col min="11284" max="11284" width="11.25" style="15" customWidth="1"/>
    <col min="11285" max="11285" width="12.375" style="15" customWidth="1"/>
    <col min="11286" max="11286" width="11.25" style="15" customWidth="1"/>
    <col min="11287" max="11287" width="12.375" style="15" customWidth="1"/>
    <col min="11288" max="11288" width="11.25" style="15" customWidth="1"/>
    <col min="11289" max="11289" width="12.375" style="15" customWidth="1"/>
    <col min="11290" max="11290" width="11.25" style="15" customWidth="1"/>
    <col min="11291" max="11291" width="14.125" style="15" customWidth="1"/>
    <col min="11292" max="11292" width="10.25" style="15" customWidth="1"/>
    <col min="11293" max="11293" width="17.125" style="15" customWidth="1"/>
    <col min="11294" max="11294" width="12" style="15" customWidth="1"/>
    <col min="11295" max="11295" width="14.125" style="15" customWidth="1"/>
    <col min="11296" max="11296" width="10.25" style="15" customWidth="1"/>
    <col min="11297" max="11297" width="17.125" style="15" customWidth="1"/>
    <col min="11298" max="11298" width="12" style="15" customWidth="1"/>
    <col min="11299" max="11299" width="10.75" style="15" customWidth="1"/>
    <col min="11300" max="11302" width="0" style="15" hidden="1" customWidth="1"/>
    <col min="11303" max="11530" width="8.625" style="15"/>
    <col min="11531" max="11531" width="5.125" style="15" customWidth="1"/>
    <col min="11532" max="11532" width="32.375" style="15" customWidth="1"/>
    <col min="11533" max="11535" width="10.25" style="15" customWidth="1"/>
    <col min="11536" max="11537" width="12.375" style="15" customWidth="1"/>
    <col min="11538" max="11538" width="11.25" style="15" customWidth="1"/>
    <col min="11539" max="11539" width="12.375" style="15" customWidth="1"/>
    <col min="11540" max="11540" width="11.25" style="15" customWidth="1"/>
    <col min="11541" max="11541" width="12.375" style="15" customWidth="1"/>
    <col min="11542" max="11542" width="11.25" style="15" customWidth="1"/>
    <col min="11543" max="11543" width="12.375" style="15" customWidth="1"/>
    <col min="11544" max="11544" width="11.25" style="15" customWidth="1"/>
    <col min="11545" max="11545" width="12.375" style="15" customWidth="1"/>
    <col min="11546" max="11546" width="11.25" style="15" customWidth="1"/>
    <col min="11547" max="11547" width="14.125" style="15" customWidth="1"/>
    <col min="11548" max="11548" width="10.25" style="15" customWidth="1"/>
    <col min="11549" max="11549" width="17.125" style="15" customWidth="1"/>
    <col min="11550" max="11550" width="12" style="15" customWidth="1"/>
    <col min="11551" max="11551" width="14.125" style="15" customWidth="1"/>
    <col min="11552" max="11552" width="10.25" style="15" customWidth="1"/>
    <col min="11553" max="11553" width="17.125" style="15" customWidth="1"/>
    <col min="11554" max="11554" width="12" style="15" customWidth="1"/>
    <col min="11555" max="11555" width="10.75" style="15" customWidth="1"/>
    <col min="11556" max="11558" width="0" style="15" hidden="1" customWidth="1"/>
    <col min="11559" max="11786" width="8.625" style="15"/>
    <col min="11787" max="11787" width="5.125" style="15" customWidth="1"/>
    <col min="11788" max="11788" width="32.375" style="15" customWidth="1"/>
    <col min="11789" max="11791" width="10.25" style="15" customWidth="1"/>
    <col min="11792" max="11793" width="12.375" style="15" customWidth="1"/>
    <col min="11794" max="11794" width="11.25" style="15" customWidth="1"/>
    <col min="11795" max="11795" width="12.375" style="15" customWidth="1"/>
    <col min="11796" max="11796" width="11.25" style="15" customWidth="1"/>
    <col min="11797" max="11797" width="12.375" style="15" customWidth="1"/>
    <col min="11798" max="11798" width="11.25" style="15" customWidth="1"/>
    <col min="11799" max="11799" width="12.375" style="15" customWidth="1"/>
    <col min="11800" max="11800" width="11.25" style="15" customWidth="1"/>
    <col min="11801" max="11801" width="12.375" style="15" customWidth="1"/>
    <col min="11802" max="11802" width="11.25" style="15" customWidth="1"/>
    <col min="11803" max="11803" width="14.125" style="15" customWidth="1"/>
    <col min="11804" max="11804" width="10.25" style="15" customWidth="1"/>
    <col min="11805" max="11805" width="17.125" style="15" customWidth="1"/>
    <col min="11806" max="11806" width="12" style="15" customWidth="1"/>
    <col min="11807" max="11807" width="14.125" style="15" customWidth="1"/>
    <col min="11808" max="11808" width="10.25" style="15" customWidth="1"/>
    <col min="11809" max="11809" width="17.125" style="15" customWidth="1"/>
    <col min="11810" max="11810" width="12" style="15" customWidth="1"/>
    <col min="11811" max="11811" width="10.75" style="15" customWidth="1"/>
    <col min="11812" max="11814" width="0" style="15" hidden="1" customWidth="1"/>
    <col min="11815" max="12042" width="8.625" style="15"/>
    <col min="12043" max="12043" width="5.125" style="15" customWidth="1"/>
    <col min="12044" max="12044" width="32.375" style="15" customWidth="1"/>
    <col min="12045" max="12047" width="10.25" style="15" customWidth="1"/>
    <col min="12048" max="12049" width="12.375" style="15" customWidth="1"/>
    <col min="12050" max="12050" width="11.25" style="15" customWidth="1"/>
    <col min="12051" max="12051" width="12.375" style="15" customWidth="1"/>
    <col min="12052" max="12052" width="11.25" style="15" customWidth="1"/>
    <col min="12053" max="12053" width="12.375" style="15" customWidth="1"/>
    <col min="12054" max="12054" width="11.25" style="15" customWidth="1"/>
    <col min="12055" max="12055" width="12.375" style="15" customWidth="1"/>
    <col min="12056" max="12056" width="11.25" style="15" customWidth="1"/>
    <col min="12057" max="12057" width="12.375" style="15" customWidth="1"/>
    <col min="12058" max="12058" width="11.25" style="15" customWidth="1"/>
    <col min="12059" max="12059" width="14.125" style="15" customWidth="1"/>
    <col min="12060" max="12060" width="10.25" style="15" customWidth="1"/>
    <col min="12061" max="12061" width="17.125" style="15" customWidth="1"/>
    <col min="12062" max="12062" width="12" style="15" customWidth="1"/>
    <col min="12063" max="12063" width="14.125" style="15" customWidth="1"/>
    <col min="12064" max="12064" width="10.25" style="15" customWidth="1"/>
    <col min="12065" max="12065" width="17.125" style="15" customWidth="1"/>
    <col min="12066" max="12066" width="12" style="15" customWidth="1"/>
    <col min="12067" max="12067" width="10.75" style="15" customWidth="1"/>
    <col min="12068" max="12070" width="0" style="15" hidden="1" customWidth="1"/>
    <col min="12071" max="12298" width="8.625" style="15"/>
    <col min="12299" max="12299" width="5.125" style="15" customWidth="1"/>
    <col min="12300" max="12300" width="32.375" style="15" customWidth="1"/>
    <col min="12301" max="12303" width="10.25" style="15" customWidth="1"/>
    <col min="12304" max="12305" width="12.375" style="15" customWidth="1"/>
    <col min="12306" max="12306" width="11.25" style="15" customWidth="1"/>
    <col min="12307" max="12307" width="12.375" style="15" customWidth="1"/>
    <col min="12308" max="12308" width="11.25" style="15" customWidth="1"/>
    <col min="12309" max="12309" width="12.375" style="15" customWidth="1"/>
    <col min="12310" max="12310" width="11.25" style="15" customWidth="1"/>
    <col min="12311" max="12311" width="12.375" style="15" customWidth="1"/>
    <col min="12312" max="12312" width="11.25" style="15" customWidth="1"/>
    <col min="12313" max="12313" width="12.375" style="15" customWidth="1"/>
    <col min="12314" max="12314" width="11.25" style="15" customWidth="1"/>
    <col min="12315" max="12315" width="14.125" style="15" customWidth="1"/>
    <col min="12316" max="12316" width="10.25" style="15" customWidth="1"/>
    <col min="12317" max="12317" width="17.125" style="15" customWidth="1"/>
    <col min="12318" max="12318" width="12" style="15" customWidth="1"/>
    <col min="12319" max="12319" width="14.125" style="15" customWidth="1"/>
    <col min="12320" max="12320" width="10.25" style="15" customWidth="1"/>
    <col min="12321" max="12321" width="17.125" style="15" customWidth="1"/>
    <col min="12322" max="12322" width="12" style="15" customWidth="1"/>
    <col min="12323" max="12323" width="10.75" style="15" customWidth="1"/>
    <col min="12324" max="12326" width="0" style="15" hidden="1" customWidth="1"/>
    <col min="12327" max="12554" width="8.625" style="15"/>
    <col min="12555" max="12555" width="5.125" style="15" customWidth="1"/>
    <col min="12556" max="12556" width="32.375" style="15" customWidth="1"/>
    <col min="12557" max="12559" width="10.25" style="15" customWidth="1"/>
    <col min="12560" max="12561" width="12.375" style="15" customWidth="1"/>
    <col min="12562" max="12562" width="11.25" style="15" customWidth="1"/>
    <col min="12563" max="12563" width="12.375" style="15" customWidth="1"/>
    <col min="12564" max="12564" width="11.25" style="15" customWidth="1"/>
    <col min="12565" max="12565" width="12.375" style="15" customWidth="1"/>
    <col min="12566" max="12566" width="11.25" style="15" customWidth="1"/>
    <col min="12567" max="12567" width="12.375" style="15" customWidth="1"/>
    <col min="12568" max="12568" width="11.25" style="15" customWidth="1"/>
    <col min="12569" max="12569" width="12.375" style="15" customWidth="1"/>
    <col min="12570" max="12570" width="11.25" style="15" customWidth="1"/>
    <col min="12571" max="12571" width="14.125" style="15" customWidth="1"/>
    <col min="12572" max="12572" width="10.25" style="15" customWidth="1"/>
    <col min="12573" max="12573" width="17.125" style="15" customWidth="1"/>
    <col min="12574" max="12574" width="12" style="15" customWidth="1"/>
    <col min="12575" max="12575" width="14.125" style="15" customWidth="1"/>
    <col min="12576" max="12576" width="10.25" style="15" customWidth="1"/>
    <col min="12577" max="12577" width="17.125" style="15" customWidth="1"/>
    <col min="12578" max="12578" width="12" style="15" customWidth="1"/>
    <col min="12579" max="12579" width="10.75" style="15" customWidth="1"/>
    <col min="12580" max="12582" width="0" style="15" hidden="1" customWidth="1"/>
    <col min="12583" max="12810" width="8.625" style="15"/>
    <col min="12811" max="12811" width="5.125" style="15" customWidth="1"/>
    <col min="12812" max="12812" width="32.375" style="15" customWidth="1"/>
    <col min="12813" max="12815" width="10.25" style="15" customWidth="1"/>
    <col min="12816" max="12817" width="12.375" style="15" customWidth="1"/>
    <col min="12818" max="12818" width="11.25" style="15" customWidth="1"/>
    <col min="12819" max="12819" width="12.375" style="15" customWidth="1"/>
    <col min="12820" max="12820" width="11.25" style="15" customWidth="1"/>
    <col min="12821" max="12821" width="12.375" style="15" customWidth="1"/>
    <col min="12822" max="12822" width="11.25" style="15" customWidth="1"/>
    <col min="12823" max="12823" width="12.375" style="15" customWidth="1"/>
    <col min="12824" max="12824" width="11.25" style="15" customWidth="1"/>
    <col min="12825" max="12825" width="12.375" style="15" customWidth="1"/>
    <col min="12826" max="12826" width="11.25" style="15" customWidth="1"/>
    <col min="12827" max="12827" width="14.125" style="15" customWidth="1"/>
    <col min="12828" max="12828" width="10.25" style="15" customWidth="1"/>
    <col min="12829" max="12829" width="17.125" style="15" customWidth="1"/>
    <col min="12830" max="12830" width="12" style="15" customWidth="1"/>
    <col min="12831" max="12831" width="14.125" style="15" customWidth="1"/>
    <col min="12832" max="12832" width="10.25" style="15" customWidth="1"/>
    <col min="12833" max="12833" width="17.125" style="15" customWidth="1"/>
    <col min="12834" max="12834" width="12" style="15" customWidth="1"/>
    <col min="12835" max="12835" width="10.75" style="15" customWidth="1"/>
    <col min="12836" max="12838" width="0" style="15" hidden="1" customWidth="1"/>
    <col min="12839" max="13066" width="8.625" style="15"/>
    <col min="13067" max="13067" width="5.125" style="15" customWidth="1"/>
    <col min="13068" max="13068" width="32.375" style="15" customWidth="1"/>
    <col min="13069" max="13071" width="10.25" style="15" customWidth="1"/>
    <col min="13072" max="13073" width="12.375" style="15" customWidth="1"/>
    <col min="13074" max="13074" width="11.25" style="15" customWidth="1"/>
    <col min="13075" max="13075" width="12.375" style="15" customWidth="1"/>
    <col min="13076" max="13076" width="11.25" style="15" customWidth="1"/>
    <col min="13077" max="13077" width="12.375" style="15" customWidth="1"/>
    <col min="13078" max="13078" width="11.25" style="15" customWidth="1"/>
    <col min="13079" max="13079" width="12.375" style="15" customWidth="1"/>
    <col min="13080" max="13080" width="11.25" style="15" customWidth="1"/>
    <col min="13081" max="13081" width="12.375" style="15" customWidth="1"/>
    <col min="13082" max="13082" width="11.25" style="15" customWidth="1"/>
    <col min="13083" max="13083" width="14.125" style="15" customWidth="1"/>
    <col min="13084" max="13084" width="10.25" style="15" customWidth="1"/>
    <col min="13085" max="13085" width="17.125" style="15" customWidth="1"/>
    <col min="13086" max="13086" width="12" style="15" customWidth="1"/>
    <col min="13087" max="13087" width="14.125" style="15" customWidth="1"/>
    <col min="13088" max="13088" width="10.25" style="15" customWidth="1"/>
    <col min="13089" max="13089" width="17.125" style="15" customWidth="1"/>
    <col min="13090" max="13090" width="12" style="15" customWidth="1"/>
    <col min="13091" max="13091" width="10.75" style="15" customWidth="1"/>
    <col min="13092" max="13094" width="0" style="15" hidden="1" customWidth="1"/>
    <col min="13095" max="13322" width="8.625" style="15"/>
    <col min="13323" max="13323" width="5.125" style="15" customWidth="1"/>
    <col min="13324" max="13324" width="32.375" style="15" customWidth="1"/>
    <col min="13325" max="13327" width="10.25" style="15" customWidth="1"/>
    <col min="13328" max="13329" width="12.375" style="15" customWidth="1"/>
    <col min="13330" max="13330" width="11.25" style="15" customWidth="1"/>
    <col min="13331" max="13331" width="12.375" style="15" customWidth="1"/>
    <col min="13332" max="13332" width="11.25" style="15" customWidth="1"/>
    <col min="13333" max="13333" width="12.375" style="15" customWidth="1"/>
    <col min="13334" max="13334" width="11.25" style="15" customWidth="1"/>
    <col min="13335" max="13335" width="12.375" style="15" customWidth="1"/>
    <col min="13336" max="13336" width="11.25" style="15" customWidth="1"/>
    <col min="13337" max="13337" width="12.375" style="15" customWidth="1"/>
    <col min="13338" max="13338" width="11.25" style="15" customWidth="1"/>
    <col min="13339" max="13339" width="14.125" style="15" customWidth="1"/>
    <col min="13340" max="13340" width="10.25" style="15" customWidth="1"/>
    <col min="13341" max="13341" width="17.125" style="15" customWidth="1"/>
    <col min="13342" max="13342" width="12" style="15" customWidth="1"/>
    <col min="13343" max="13343" width="14.125" style="15" customWidth="1"/>
    <col min="13344" max="13344" width="10.25" style="15" customWidth="1"/>
    <col min="13345" max="13345" width="17.125" style="15" customWidth="1"/>
    <col min="13346" max="13346" width="12" style="15" customWidth="1"/>
    <col min="13347" max="13347" width="10.75" style="15" customWidth="1"/>
    <col min="13348" max="13350" width="0" style="15" hidden="1" customWidth="1"/>
    <col min="13351" max="13578" width="8.625" style="15"/>
    <col min="13579" max="13579" width="5.125" style="15" customWidth="1"/>
    <col min="13580" max="13580" width="32.375" style="15" customWidth="1"/>
    <col min="13581" max="13583" width="10.25" style="15" customWidth="1"/>
    <col min="13584" max="13585" width="12.375" style="15" customWidth="1"/>
    <col min="13586" max="13586" width="11.25" style="15" customWidth="1"/>
    <col min="13587" max="13587" width="12.375" style="15" customWidth="1"/>
    <col min="13588" max="13588" width="11.25" style="15" customWidth="1"/>
    <col min="13589" max="13589" width="12.375" style="15" customWidth="1"/>
    <col min="13590" max="13590" width="11.25" style="15" customWidth="1"/>
    <col min="13591" max="13591" width="12.375" style="15" customWidth="1"/>
    <col min="13592" max="13592" width="11.25" style="15" customWidth="1"/>
    <col min="13593" max="13593" width="12.375" style="15" customWidth="1"/>
    <col min="13594" max="13594" width="11.25" style="15" customWidth="1"/>
    <col min="13595" max="13595" width="14.125" style="15" customWidth="1"/>
    <col min="13596" max="13596" width="10.25" style="15" customWidth="1"/>
    <col min="13597" max="13597" width="17.125" style="15" customWidth="1"/>
    <col min="13598" max="13598" width="12" style="15" customWidth="1"/>
    <col min="13599" max="13599" width="14.125" style="15" customWidth="1"/>
    <col min="13600" max="13600" width="10.25" style="15" customWidth="1"/>
    <col min="13601" max="13601" width="17.125" style="15" customWidth="1"/>
    <col min="13602" max="13602" width="12" style="15" customWidth="1"/>
    <col min="13603" max="13603" width="10.75" style="15" customWidth="1"/>
    <col min="13604" max="13606" width="0" style="15" hidden="1" customWidth="1"/>
    <col min="13607" max="13834" width="8.625" style="15"/>
    <col min="13835" max="13835" width="5.125" style="15" customWidth="1"/>
    <col min="13836" max="13836" width="32.375" style="15" customWidth="1"/>
    <col min="13837" max="13839" width="10.25" style="15" customWidth="1"/>
    <col min="13840" max="13841" width="12.375" style="15" customWidth="1"/>
    <col min="13842" max="13842" width="11.25" style="15" customWidth="1"/>
    <col min="13843" max="13843" width="12.375" style="15" customWidth="1"/>
    <col min="13844" max="13844" width="11.25" style="15" customWidth="1"/>
    <col min="13845" max="13845" width="12.375" style="15" customWidth="1"/>
    <col min="13846" max="13846" width="11.25" style="15" customWidth="1"/>
    <col min="13847" max="13847" width="12.375" style="15" customWidth="1"/>
    <col min="13848" max="13848" width="11.25" style="15" customWidth="1"/>
    <col min="13849" max="13849" width="12.375" style="15" customWidth="1"/>
    <col min="13850" max="13850" width="11.25" style="15" customWidth="1"/>
    <col min="13851" max="13851" width="14.125" style="15" customWidth="1"/>
    <col min="13852" max="13852" width="10.25" style="15" customWidth="1"/>
    <col min="13853" max="13853" width="17.125" style="15" customWidth="1"/>
    <col min="13854" max="13854" width="12" style="15" customWidth="1"/>
    <col min="13855" max="13855" width="14.125" style="15" customWidth="1"/>
    <col min="13856" max="13856" width="10.25" style="15" customWidth="1"/>
    <col min="13857" max="13857" width="17.125" style="15" customWidth="1"/>
    <col min="13858" max="13858" width="12" style="15" customWidth="1"/>
    <col min="13859" max="13859" width="10.75" style="15" customWidth="1"/>
    <col min="13860" max="13862" width="0" style="15" hidden="1" customWidth="1"/>
    <col min="13863" max="14090" width="8.625" style="15"/>
    <col min="14091" max="14091" width="5.125" style="15" customWidth="1"/>
    <col min="14092" max="14092" width="32.375" style="15" customWidth="1"/>
    <col min="14093" max="14095" width="10.25" style="15" customWidth="1"/>
    <col min="14096" max="14097" width="12.375" style="15" customWidth="1"/>
    <col min="14098" max="14098" width="11.25" style="15" customWidth="1"/>
    <col min="14099" max="14099" width="12.375" style="15" customWidth="1"/>
    <col min="14100" max="14100" width="11.25" style="15" customWidth="1"/>
    <col min="14101" max="14101" width="12.375" style="15" customWidth="1"/>
    <col min="14102" max="14102" width="11.25" style="15" customWidth="1"/>
    <col min="14103" max="14103" width="12.375" style="15" customWidth="1"/>
    <col min="14104" max="14104" width="11.25" style="15" customWidth="1"/>
    <col min="14105" max="14105" width="12.375" style="15" customWidth="1"/>
    <col min="14106" max="14106" width="11.25" style="15" customWidth="1"/>
    <col min="14107" max="14107" width="14.125" style="15" customWidth="1"/>
    <col min="14108" max="14108" width="10.25" style="15" customWidth="1"/>
    <col min="14109" max="14109" width="17.125" style="15" customWidth="1"/>
    <col min="14110" max="14110" width="12" style="15" customWidth="1"/>
    <col min="14111" max="14111" width="14.125" style="15" customWidth="1"/>
    <col min="14112" max="14112" width="10.25" style="15" customWidth="1"/>
    <col min="14113" max="14113" width="17.125" style="15" customWidth="1"/>
    <col min="14114" max="14114" width="12" style="15" customWidth="1"/>
    <col min="14115" max="14115" width="10.75" style="15" customWidth="1"/>
    <col min="14116" max="14118" width="0" style="15" hidden="1" customWidth="1"/>
    <col min="14119" max="14346" width="8.625" style="15"/>
    <col min="14347" max="14347" width="5.125" style="15" customWidth="1"/>
    <col min="14348" max="14348" width="32.375" style="15" customWidth="1"/>
    <col min="14349" max="14351" width="10.25" style="15" customWidth="1"/>
    <col min="14352" max="14353" width="12.375" style="15" customWidth="1"/>
    <col min="14354" max="14354" width="11.25" style="15" customWidth="1"/>
    <col min="14355" max="14355" width="12.375" style="15" customWidth="1"/>
    <col min="14356" max="14356" width="11.25" style="15" customWidth="1"/>
    <col min="14357" max="14357" width="12.375" style="15" customWidth="1"/>
    <col min="14358" max="14358" width="11.25" style="15" customWidth="1"/>
    <col min="14359" max="14359" width="12.375" style="15" customWidth="1"/>
    <col min="14360" max="14360" width="11.25" style="15" customWidth="1"/>
    <col min="14361" max="14361" width="12.375" style="15" customWidth="1"/>
    <col min="14362" max="14362" width="11.25" style="15" customWidth="1"/>
    <col min="14363" max="14363" width="14.125" style="15" customWidth="1"/>
    <col min="14364" max="14364" width="10.25" style="15" customWidth="1"/>
    <col min="14365" max="14365" width="17.125" style="15" customWidth="1"/>
    <col min="14366" max="14366" width="12" style="15" customWidth="1"/>
    <col min="14367" max="14367" width="14.125" style="15" customWidth="1"/>
    <col min="14368" max="14368" width="10.25" style="15" customWidth="1"/>
    <col min="14369" max="14369" width="17.125" style="15" customWidth="1"/>
    <col min="14370" max="14370" width="12" style="15" customWidth="1"/>
    <col min="14371" max="14371" width="10.75" style="15" customWidth="1"/>
    <col min="14372" max="14374" width="0" style="15" hidden="1" customWidth="1"/>
    <col min="14375" max="14602" width="8.625" style="15"/>
    <col min="14603" max="14603" width="5.125" style="15" customWidth="1"/>
    <col min="14604" max="14604" width="32.375" style="15" customWidth="1"/>
    <col min="14605" max="14607" width="10.25" style="15" customWidth="1"/>
    <col min="14608" max="14609" width="12.375" style="15" customWidth="1"/>
    <col min="14610" max="14610" width="11.25" style="15" customWidth="1"/>
    <col min="14611" max="14611" width="12.375" style="15" customWidth="1"/>
    <col min="14612" max="14612" width="11.25" style="15" customWidth="1"/>
    <col min="14613" max="14613" width="12.375" style="15" customWidth="1"/>
    <col min="14614" max="14614" width="11.25" style="15" customWidth="1"/>
    <col min="14615" max="14615" width="12.375" style="15" customWidth="1"/>
    <col min="14616" max="14616" width="11.25" style="15" customWidth="1"/>
    <col min="14617" max="14617" width="12.375" style="15" customWidth="1"/>
    <col min="14618" max="14618" width="11.25" style="15" customWidth="1"/>
    <col min="14619" max="14619" width="14.125" style="15" customWidth="1"/>
    <col min="14620" max="14620" width="10.25" style="15" customWidth="1"/>
    <col min="14621" max="14621" width="17.125" style="15" customWidth="1"/>
    <col min="14622" max="14622" width="12" style="15" customWidth="1"/>
    <col min="14623" max="14623" width="14.125" style="15" customWidth="1"/>
    <col min="14624" max="14624" width="10.25" style="15" customWidth="1"/>
    <col min="14625" max="14625" width="17.125" style="15" customWidth="1"/>
    <col min="14626" max="14626" width="12" style="15" customWidth="1"/>
    <col min="14627" max="14627" width="10.75" style="15" customWidth="1"/>
    <col min="14628" max="14630" width="0" style="15" hidden="1" customWidth="1"/>
    <col min="14631" max="14858" width="8.625" style="15"/>
    <col min="14859" max="14859" width="5.125" style="15" customWidth="1"/>
    <col min="14860" max="14860" width="32.375" style="15" customWidth="1"/>
    <col min="14861" max="14863" width="10.25" style="15" customWidth="1"/>
    <col min="14864" max="14865" width="12.375" style="15" customWidth="1"/>
    <col min="14866" max="14866" width="11.25" style="15" customWidth="1"/>
    <col min="14867" max="14867" width="12.375" style="15" customWidth="1"/>
    <col min="14868" max="14868" width="11.25" style="15" customWidth="1"/>
    <col min="14869" max="14869" width="12.375" style="15" customWidth="1"/>
    <col min="14870" max="14870" width="11.25" style="15" customWidth="1"/>
    <col min="14871" max="14871" width="12.375" style="15" customWidth="1"/>
    <col min="14872" max="14872" width="11.25" style="15" customWidth="1"/>
    <col min="14873" max="14873" width="12.375" style="15" customWidth="1"/>
    <col min="14874" max="14874" width="11.25" style="15" customWidth="1"/>
    <col min="14875" max="14875" width="14.125" style="15" customWidth="1"/>
    <col min="14876" max="14876" width="10.25" style="15" customWidth="1"/>
    <col min="14877" max="14877" width="17.125" style="15" customWidth="1"/>
    <col min="14878" max="14878" width="12" style="15" customWidth="1"/>
    <col min="14879" max="14879" width="14.125" style="15" customWidth="1"/>
    <col min="14880" max="14880" width="10.25" style="15" customWidth="1"/>
    <col min="14881" max="14881" width="17.125" style="15" customWidth="1"/>
    <col min="14882" max="14882" width="12" style="15" customWidth="1"/>
    <col min="14883" max="14883" width="10.75" style="15" customWidth="1"/>
    <col min="14884" max="14886" width="0" style="15" hidden="1" customWidth="1"/>
    <col min="14887" max="15114" width="8.625" style="15"/>
    <col min="15115" max="15115" width="5.125" style="15" customWidth="1"/>
    <col min="15116" max="15116" width="32.375" style="15" customWidth="1"/>
    <col min="15117" max="15119" width="10.25" style="15" customWidth="1"/>
    <col min="15120" max="15121" width="12.375" style="15" customWidth="1"/>
    <col min="15122" max="15122" width="11.25" style="15" customWidth="1"/>
    <col min="15123" max="15123" width="12.375" style="15" customWidth="1"/>
    <col min="15124" max="15124" width="11.25" style="15" customWidth="1"/>
    <col min="15125" max="15125" width="12.375" style="15" customWidth="1"/>
    <col min="15126" max="15126" width="11.25" style="15" customWidth="1"/>
    <col min="15127" max="15127" width="12.375" style="15" customWidth="1"/>
    <col min="15128" max="15128" width="11.25" style="15" customWidth="1"/>
    <col min="15129" max="15129" width="12.375" style="15" customWidth="1"/>
    <col min="15130" max="15130" width="11.25" style="15" customWidth="1"/>
    <col min="15131" max="15131" width="14.125" style="15" customWidth="1"/>
    <col min="15132" max="15132" width="10.25" style="15" customWidth="1"/>
    <col min="15133" max="15133" width="17.125" style="15" customWidth="1"/>
    <col min="15134" max="15134" width="12" style="15" customWidth="1"/>
    <col min="15135" max="15135" width="14.125" style="15" customWidth="1"/>
    <col min="15136" max="15136" width="10.25" style="15" customWidth="1"/>
    <col min="15137" max="15137" width="17.125" style="15" customWidth="1"/>
    <col min="15138" max="15138" width="12" style="15" customWidth="1"/>
    <col min="15139" max="15139" width="10.75" style="15" customWidth="1"/>
    <col min="15140" max="15142" width="0" style="15" hidden="1" customWidth="1"/>
    <col min="15143" max="15370" width="8.625" style="15"/>
    <col min="15371" max="15371" width="5.125" style="15" customWidth="1"/>
    <col min="15372" max="15372" width="32.375" style="15" customWidth="1"/>
    <col min="15373" max="15375" width="10.25" style="15" customWidth="1"/>
    <col min="15376" max="15377" width="12.375" style="15" customWidth="1"/>
    <col min="15378" max="15378" width="11.25" style="15" customWidth="1"/>
    <col min="15379" max="15379" width="12.375" style="15" customWidth="1"/>
    <col min="15380" max="15380" width="11.25" style="15" customWidth="1"/>
    <col min="15381" max="15381" width="12.375" style="15" customWidth="1"/>
    <col min="15382" max="15382" width="11.25" style="15" customWidth="1"/>
    <col min="15383" max="15383" width="12.375" style="15" customWidth="1"/>
    <col min="15384" max="15384" width="11.25" style="15" customWidth="1"/>
    <col min="15385" max="15385" width="12.375" style="15" customWidth="1"/>
    <col min="15386" max="15386" width="11.25" style="15" customWidth="1"/>
    <col min="15387" max="15387" width="14.125" style="15" customWidth="1"/>
    <col min="15388" max="15388" width="10.25" style="15" customWidth="1"/>
    <col min="15389" max="15389" width="17.125" style="15" customWidth="1"/>
    <col min="15390" max="15390" width="12" style="15" customWidth="1"/>
    <col min="15391" max="15391" width="14.125" style="15" customWidth="1"/>
    <col min="15392" max="15392" width="10.25" style="15" customWidth="1"/>
    <col min="15393" max="15393" width="17.125" style="15" customWidth="1"/>
    <col min="15394" max="15394" width="12" style="15" customWidth="1"/>
    <col min="15395" max="15395" width="10.75" style="15" customWidth="1"/>
    <col min="15396" max="15398" width="0" style="15" hidden="1" customWidth="1"/>
    <col min="15399" max="15626" width="8.625" style="15"/>
    <col min="15627" max="15627" width="5.125" style="15" customWidth="1"/>
    <col min="15628" max="15628" width="32.375" style="15" customWidth="1"/>
    <col min="15629" max="15631" width="10.25" style="15" customWidth="1"/>
    <col min="15632" max="15633" width="12.375" style="15" customWidth="1"/>
    <col min="15634" max="15634" width="11.25" style="15" customWidth="1"/>
    <col min="15635" max="15635" width="12.375" style="15" customWidth="1"/>
    <col min="15636" max="15636" width="11.25" style="15" customWidth="1"/>
    <col min="15637" max="15637" width="12.375" style="15" customWidth="1"/>
    <col min="15638" max="15638" width="11.25" style="15" customWidth="1"/>
    <col min="15639" max="15639" width="12.375" style="15" customWidth="1"/>
    <col min="15640" max="15640" width="11.25" style="15" customWidth="1"/>
    <col min="15641" max="15641" width="12.375" style="15" customWidth="1"/>
    <col min="15642" max="15642" width="11.25" style="15" customWidth="1"/>
    <col min="15643" max="15643" width="14.125" style="15" customWidth="1"/>
    <col min="15644" max="15644" width="10.25" style="15" customWidth="1"/>
    <col min="15645" max="15645" width="17.125" style="15" customWidth="1"/>
    <col min="15646" max="15646" width="12" style="15" customWidth="1"/>
    <col min="15647" max="15647" width="14.125" style="15" customWidth="1"/>
    <col min="15648" max="15648" width="10.25" style="15" customWidth="1"/>
    <col min="15649" max="15649" width="17.125" style="15" customWidth="1"/>
    <col min="15650" max="15650" width="12" style="15" customWidth="1"/>
    <col min="15651" max="15651" width="10.75" style="15" customWidth="1"/>
    <col min="15652" max="15654" width="0" style="15" hidden="1" customWidth="1"/>
    <col min="15655" max="15882" width="8.625" style="15"/>
    <col min="15883" max="15883" width="5.125" style="15" customWidth="1"/>
    <col min="15884" max="15884" width="32.375" style="15" customWidth="1"/>
    <col min="15885" max="15887" width="10.25" style="15" customWidth="1"/>
    <col min="15888" max="15889" width="12.375" style="15" customWidth="1"/>
    <col min="15890" max="15890" width="11.25" style="15" customWidth="1"/>
    <col min="15891" max="15891" width="12.375" style="15" customWidth="1"/>
    <col min="15892" max="15892" width="11.25" style="15" customWidth="1"/>
    <col min="15893" max="15893" width="12.375" style="15" customWidth="1"/>
    <col min="15894" max="15894" width="11.25" style="15" customWidth="1"/>
    <col min="15895" max="15895" width="12.375" style="15" customWidth="1"/>
    <col min="15896" max="15896" width="11.25" style="15" customWidth="1"/>
    <col min="15897" max="15897" width="12.375" style="15" customWidth="1"/>
    <col min="15898" max="15898" width="11.25" style="15" customWidth="1"/>
    <col min="15899" max="15899" width="14.125" style="15" customWidth="1"/>
    <col min="15900" max="15900" width="10.25" style="15" customWidth="1"/>
    <col min="15901" max="15901" width="17.125" style="15" customWidth="1"/>
    <col min="15902" max="15902" width="12" style="15" customWidth="1"/>
    <col min="15903" max="15903" width="14.125" style="15" customWidth="1"/>
    <col min="15904" max="15904" width="10.25" style="15" customWidth="1"/>
    <col min="15905" max="15905" width="17.125" style="15" customWidth="1"/>
    <col min="15906" max="15906" width="12" style="15" customWidth="1"/>
    <col min="15907" max="15907" width="10.75" style="15" customWidth="1"/>
    <col min="15908" max="15910" width="0" style="15" hidden="1" customWidth="1"/>
    <col min="15911" max="16138" width="8.625" style="15"/>
    <col min="16139" max="16139" width="5.125" style="15" customWidth="1"/>
    <col min="16140" max="16140" width="32.375" style="15" customWidth="1"/>
    <col min="16141" max="16143" width="10.25" style="15" customWidth="1"/>
    <col min="16144" max="16145" width="12.375" style="15" customWidth="1"/>
    <col min="16146" max="16146" width="11.25" style="15" customWidth="1"/>
    <col min="16147" max="16147" width="12.375" style="15" customWidth="1"/>
    <col min="16148" max="16148" width="11.25" style="15" customWidth="1"/>
    <col min="16149" max="16149" width="12.375" style="15" customWidth="1"/>
    <col min="16150" max="16150" width="11.25" style="15" customWidth="1"/>
    <col min="16151" max="16151" width="12.375" style="15" customWidth="1"/>
    <col min="16152" max="16152" width="11.25" style="15" customWidth="1"/>
    <col min="16153" max="16153" width="12.375" style="15" customWidth="1"/>
    <col min="16154" max="16154" width="11.25" style="15" customWidth="1"/>
    <col min="16155" max="16155" width="14.125" style="15" customWidth="1"/>
    <col min="16156" max="16156" width="10.25" style="15" customWidth="1"/>
    <col min="16157" max="16157" width="17.125" style="15" customWidth="1"/>
    <col min="16158" max="16158" width="12" style="15" customWidth="1"/>
    <col min="16159" max="16159" width="14.125" style="15" customWidth="1"/>
    <col min="16160" max="16160" width="10.25" style="15" customWidth="1"/>
    <col min="16161" max="16161" width="17.125" style="15" customWidth="1"/>
    <col min="16162" max="16162" width="12" style="15" customWidth="1"/>
    <col min="16163" max="16163" width="10.75" style="15" customWidth="1"/>
    <col min="16164" max="16166" width="0" style="15" hidden="1" customWidth="1"/>
    <col min="16167" max="16384" width="8.625" style="15"/>
  </cols>
  <sheetData>
    <row r="1" spans="1:45" ht="30" customHeight="1">
      <c r="A1" s="718" t="s">
        <v>311</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row>
    <row r="2" spans="1:45" ht="20.45" customHeight="1">
      <c r="A2" s="721" t="s">
        <v>590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row>
    <row r="3" spans="1:45" ht="30.95" customHeight="1">
      <c r="A3" s="719" t="s">
        <v>589</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row>
    <row r="4" spans="1:45" ht="30.95" customHeight="1">
      <c r="A4" s="691" t="str">
        <f>+'BMI.b Ho tro Nha o)'!A4:AI4</f>
        <v>(Kèm theo Nghị quyết số 82 /NQ-HĐND ngày  09  tháng 12 năm 2017 của HĐND tỉnh Điện Biên)</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433"/>
      <c r="AK4" s="433"/>
      <c r="AL4" s="433"/>
    </row>
    <row r="5" spans="1:45" s="17" customFormat="1" ht="24.6" customHeight="1">
      <c r="A5" s="720" t="s">
        <v>3</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N5" s="204"/>
      <c r="AO5" s="204"/>
      <c r="AP5" s="204"/>
      <c r="AQ5" s="204"/>
      <c r="AR5" s="204"/>
      <c r="AS5" s="204"/>
    </row>
    <row r="6" spans="1:45" s="436" customFormat="1" ht="27" customHeight="1">
      <c r="A6" s="705" t="s">
        <v>22</v>
      </c>
      <c r="B6" s="705" t="s">
        <v>23</v>
      </c>
      <c r="C6" s="722" t="s">
        <v>277</v>
      </c>
      <c r="D6" s="705" t="s">
        <v>24</v>
      </c>
      <c r="E6" s="705" t="s">
        <v>25</v>
      </c>
      <c r="F6" s="705" t="s">
        <v>26</v>
      </c>
      <c r="G6" s="703" t="s">
        <v>113</v>
      </c>
      <c r="H6" s="703"/>
      <c r="I6" s="703"/>
      <c r="J6" s="703" t="s">
        <v>278</v>
      </c>
      <c r="K6" s="703"/>
      <c r="L6" s="703"/>
      <c r="M6" s="711" t="s">
        <v>591</v>
      </c>
      <c r="N6" s="712"/>
      <c r="O6" s="712"/>
      <c r="P6" s="712"/>
      <c r="Q6" s="712"/>
      <c r="R6" s="713"/>
      <c r="S6" s="692" t="s">
        <v>549</v>
      </c>
      <c r="T6" s="694"/>
      <c r="U6" s="692" t="s">
        <v>312</v>
      </c>
      <c r="V6" s="693"/>
      <c r="W6" s="693"/>
      <c r="X6" s="694"/>
      <c r="Y6" s="705" t="s">
        <v>313</v>
      </c>
      <c r="Z6" s="705"/>
      <c r="AA6" s="692" t="s">
        <v>314</v>
      </c>
      <c r="AB6" s="693"/>
      <c r="AC6" s="693"/>
      <c r="AD6" s="694"/>
      <c r="AE6" s="692" t="s">
        <v>315</v>
      </c>
      <c r="AF6" s="693"/>
      <c r="AG6" s="693"/>
      <c r="AH6" s="694"/>
      <c r="AI6" s="705" t="s">
        <v>7</v>
      </c>
      <c r="AO6" s="706"/>
      <c r="AP6" s="706"/>
      <c r="AQ6" s="706"/>
      <c r="AR6" s="706"/>
    </row>
    <row r="7" spans="1:45" s="436" customFormat="1" ht="27" customHeight="1">
      <c r="A7" s="705"/>
      <c r="B7" s="705"/>
      <c r="C7" s="723"/>
      <c r="D7" s="705"/>
      <c r="E7" s="705"/>
      <c r="F7" s="705"/>
      <c r="G7" s="703" t="s">
        <v>279</v>
      </c>
      <c r="H7" s="703" t="s">
        <v>30</v>
      </c>
      <c r="I7" s="703"/>
      <c r="J7" s="703" t="s">
        <v>279</v>
      </c>
      <c r="K7" s="703" t="s">
        <v>30</v>
      </c>
      <c r="L7" s="703"/>
      <c r="M7" s="698" t="s">
        <v>280</v>
      </c>
      <c r="N7" s="699"/>
      <c r="O7" s="698" t="s">
        <v>281</v>
      </c>
      <c r="P7" s="699"/>
      <c r="Q7" s="698" t="s">
        <v>592</v>
      </c>
      <c r="R7" s="699"/>
      <c r="S7" s="714"/>
      <c r="T7" s="715"/>
      <c r="U7" s="695"/>
      <c r="V7" s="696"/>
      <c r="W7" s="696"/>
      <c r="X7" s="697"/>
      <c r="Y7" s="705"/>
      <c r="Z7" s="705"/>
      <c r="AA7" s="695"/>
      <c r="AB7" s="696"/>
      <c r="AC7" s="696"/>
      <c r="AD7" s="697"/>
      <c r="AE7" s="695"/>
      <c r="AF7" s="696"/>
      <c r="AG7" s="696"/>
      <c r="AH7" s="697"/>
      <c r="AI7" s="705"/>
      <c r="AO7" s="706"/>
      <c r="AP7" s="706"/>
      <c r="AQ7" s="706"/>
      <c r="AR7" s="706"/>
    </row>
    <row r="8" spans="1:45" s="436" customFormat="1" ht="39.6" customHeight="1">
      <c r="A8" s="705"/>
      <c r="B8" s="705"/>
      <c r="C8" s="723"/>
      <c r="D8" s="705"/>
      <c r="E8" s="705"/>
      <c r="F8" s="705"/>
      <c r="G8" s="703"/>
      <c r="H8" s="707" t="s">
        <v>31</v>
      </c>
      <c r="I8" s="707" t="s">
        <v>522</v>
      </c>
      <c r="J8" s="703"/>
      <c r="K8" s="707" t="s">
        <v>31</v>
      </c>
      <c r="L8" s="707" t="s">
        <v>282</v>
      </c>
      <c r="M8" s="700"/>
      <c r="N8" s="701"/>
      <c r="O8" s="700"/>
      <c r="P8" s="701"/>
      <c r="Q8" s="700"/>
      <c r="R8" s="701"/>
      <c r="S8" s="695"/>
      <c r="T8" s="697"/>
      <c r="U8" s="703" t="s">
        <v>31</v>
      </c>
      <c r="V8" s="703" t="s">
        <v>522</v>
      </c>
      <c r="W8" s="703"/>
      <c r="X8" s="703"/>
      <c r="Y8" s="705" t="s">
        <v>9</v>
      </c>
      <c r="Z8" s="707" t="s">
        <v>522</v>
      </c>
      <c r="AA8" s="703" t="s">
        <v>31</v>
      </c>
      <c r="AB8" s="703" t="s">
        <v>522</v>
      </c>
      <c r="AC8" s="703"/>
      <c r="AD8" s="703"/>
      <c r="AE8" s="703" t="s">
        <v>31</v>
      </c>
      <c r="AF8" s="703" t="s">
        <v>522</v>
      </c>
      <c r="AG8" s="703"/>
      <c r="AH8" s="703"/>
      <c r="AI8" s="705"/>
      <c r="AO8" s="702"/>
      <c r="AP8" s="702"/>
      <c r="AQ8" s="702"/>
      <c r="AR8" s="702"/>
    </row>
    <row r="9" spans="1:45" s="436" customFormat="1" ht="36.6" customHeight="1">
      <c r="A9" s="705"/>
      <c r="B9" s="705"/>
      <c r="C9" s="723"/>
      <c r="D9" s="705"/>
      <c r="E9" s="705"/>
      <c r="F9" s="705"/>
      <c r="G9" s="703"/>
      <c r="H9" s="716"/>
      <c r="I9" s="708"/>
      <c r="J9" s="703"/>
      <c r="K9" s="716"/>
      <c r="L9" s="708"/>
      <c r="M9" s="707" t="s">
        <v>31</v>
      </c>
      <c r="N9" s="707" t="s">
        <v>283</v>
      </c>
      <c r="O9" s="707" t="s">
        <v>31</v>
      </c>
      <c r="P9" s="707" t="s">
        <v>283</v>
      </c>
      <c r="Q9" s="707" t="s">
        <v>31</v>
      </c>
      <c r="R9" s="707" t="s">
        <v>283</v>
      </c>
      <c r="S9" s="707" t="s">
        <v>31</v>
      </c>
      <c r="T9" s="707" t="s">
        <v>283</v>
      </c>
      <c r="U9" s="703"/>
      <c r="V9" s="703" t="s">
        <v>9</v>
      </c>
      <c r="W9" s="704" t="s">
        <v>14</v>
      </c>
      <c r="X9" s="704"/>
      <c r="Y9" s="705"/>
      <c r="Z9" s="708"/>
      <c r="AA9" s="703"/>
      <c r="AB9" s="703" t="s">
        <v>9</v>
      </c>
      <c r="AC9" s="704" t="s">
        <v>14</v>
      </c>
      <c r="AD9" s="704"/>
      <c r="AE9" s="703"/>
      <c r="AF9" s="703" t="s">
        <v>9</v>
      </c>
      <c r="AG9" s="704" t="s">
        <v>14</v>
      </c>
      <c r="AH9" s="704"/>
      <c r="AI9" s="705"/>
      <c r="AO9" s="702"/>
      <c r="AP9" s="702"/>
      <c r="AQ9" s="710"/>
      <c r="AR9" s="710"/>
    </row>
    <row r="10" spans="1:45" s="436" customFormat="1" ht="122.1" customHeight="1">
      <c r="A10" s="705"/>
      <c r="B10" s="705"/>
      <c r="C10" s="724"/>
      <c r="D10" s="705"/>
      <c r="E10" s="705"/>
      <c r="F10" s="705"/>
      <c r="G10" s="703"/>
      <c r="H10" s="717"/>
      <c r="I10" s="709"/>
      <c r="J10" s="703"/>
      <c r="K10" s="717"/>
      <c r="L10" s="709"/>
      <c r="M10" s="717"/>
      <c r="N10" s="717"/>
      <c r="O10" s="717"/>
      <c r="P10" s="717"/>
      <c r="Q10" s="717"/>
      <c r="R10" s="717"/>
      <c r="S10" s="717"/>
      <c r="T10" s="717"/>
      <c r="U10" s="703"/>
      <c r="V10" s="703"/>
      <c r="W10" s="205" t="s">
        <v>284</v>
      </c>
      <c r="X10" s="435" t="s">
        <v>285</v>
      </c>
      <c r="Y10" s="705"/>
      <c r="Z10" s="709"/>
      <c r="AA10" s="703"/>
      <c r="AB10" s="703"/>
      <c r="AC10" s="205" t="s">
        <v>284</v>
      </c>
      <c r="AD10" s="435" t="s">
        <v>285</v>
      </c>
      <c r="AE10" s="703"/>
      <c r="AF10" s="703"/>
      <c r="AG10" s="205" t="s">
        <v>284</v>
      </c>
      <c r="AH10" s="435" t="s">
        <v>285</v>
      </c>
      <c r="AI10" s="705"/>
      <c r="AO10" s="702"/>
      <c r="AP10" s="702"/>
      <c r="AQ10" s="207"/>
      <c r="AR10" s="434"/>
    </row>
    <row r="11" spans="1:45" s="21" customFormat="1" ht="30.75" customHeight="1">
      <c r="A11" s="20">
        <v>1</v>
      </c>
      <c r="B11" s="20">
        <f>A11+1</f>
        <v>2</v>
      </c>
      <c r="C11" s="20">
        <v>3</v>
      </c>
      <c r="D11" s="20">
        <f>B11+1</f>
        <v>3</v>
      </c>
      <c r="E11" s="20">
        <f t="shared" ref="E11:T11" si="0">D11+1</f>
        <v>4</v>
      </c>
      <c r="F11" s="20">
        <f t="shared" si="0"/>
        <v>5</v>
      </c>
      <c r="G11" s="20">
        <v>4</v>
      </c>
      <c r="H11" s="20">
        <f t="shared" ref="H11:I11" si="1">G11+1</f>
        <v>5</v>
      </c>
      <c r="I11" s="20">
        <f t="shared" si="1"/>
        <v>6</v>
      </c>
      <c r="J11" s="20">
        <v>7</v>
      </c>
      <c r="K11" s="20">
        <f t="shared" si="0"/>
        <v>8</v>
      </c>
      <c r="L11" s="20">
        <f t="shared" si="0"/>
        <v>9</v>
      </c>
      <c r="M11" s="20">
        <f t="shared" si="0"/>
        <v>10</v>
      </c>
      <c r="N11" s="20">
        <f t="shared" si="0"/>
        <v>11</v>
      </c>
      <c r="O11" s="20">
        <f t="shared" si="0"/>
        <v>12</v>
      </c>
      <c r="P11" s="20">
        <f t="shared" si="0"/>
        <v>13</v>
      </c>
      <c r="Q11" s="20">
        <v>11</v>
      </c>
      <c r="R11" s="20">
        <f t="shared" si="0"/>
        <v>12</v>
      </c>
      <c r="S11" s="20">
        <f t="shared" si="0"/>
        <v>13</v>
      </c>
      <c r="T11" s="20">
        <f t="shared" si="0"/>
        <v>14</v>
      </c>
      <c r="U11" s="20">
        <v>7</v>
      </c>
      <c r="V11" s="20">
        <v>8</v>
      </c>
      <c r="W11" s="20">
        <v>9</v>
      </c>
      <c r="X11" s="20">
        <v>10</v>
      </c>
      <c r="Y11" s="20">
        <v>11</v>
      </c>
      <c r="Z11" s="20">
        <v>12</v>
      </c>
      <c r="AA11" s="20">
        <v>13</v>
      </c>
      <c r="AB11" s="20">
        <v>14</v>
      </c>
      <c r="AC11" s="20">
        <v>15</v>
      </c>
      <c r="AD11" s="20">
        <v>16</v>
      </c>
      <c r="AE11" s="20">
        <v>17</v>
      </c>
      <c r="AF11" s="20">
        <v>18</v>
      </c>
      <c r="AG11" s="20">
        <v>19</v>
      </c>
      <c r="AH11" s="20">
        <v>20</v>
      </c>
      <c r="AI11" s="20">
        <v>21</v>
      </c>
      <c r="AJ11" s="20">
        <v>25</v>
      </c>
      <c r="AK11" s="20">
        <v>26</v>
      </c>
      <c r="AL11" s="20">
        <v>27</v>
      </c>
    </row>
    <row r="12" spans="1:45" s="21" customFormat="1" ht="36" customHeight="1">
      <c r="A12" s="20"/>
      <c r="B12" s="22" t="s">
        <v>13</v>
      </c>
      <c r="C12" s="22"/>
      <c r="D12" s="20"/>
      <c r="E12" s="20"/>
      <c r="F12" s="20"/>
      <c r="G12" s="20"/>
      <c r="H12" s="229">
        <f>H13+H17+H19</f>
        <v>1009629</v>
      </c>
      <c r="I12" s="229">
        <f t="shared" ref="I12:AE12" si="2">I13+I17+I19</f>
        <v>1003505.2990270001</v>
      </c>
      <c r="J12" s="229">
        <f t="shared" si="2"/>
        <v>0</v>
      </c>
      <c r="K12" s="229">
        <f t="shared" si="2"/>
        <v>0</v>
      </c>
      <c r="L12" s="229">
        <f t="shared" si="2"/>
        <v>0</v>
      </c>
      <c r="M12" s="229">
        <f t="shared" si="2"/>
        <v>131360</v>
      </c>
      <c r="N12" s="229">
        <f t="shared" si="2"/>
        <v>50000</v>
      </c>
      <c r="O12" s="229">
        <f t="shared" si="2"/>
        <v>0</v>
      </c>
      <c r="P12" s="229">
        <f t="shared" si="2"/>
        <v>0</v>
      </c>
      <c r="Q12" s="229">
        <f t="shared" si="2"/>
        <v>5853</v>
      </c>
      <c r="R12" s="229">
        <f t="shared" si="2"/>
        <v>5853</v>
      </c>
      <c r="S12" s="229">
        <f t="shared" si="2"/>
        <v>131360</v>
      </c>
      <c r="T12" s="229">
        <f t="shared" si="2"/>
        <v>131360</v>
      </c>
      <c r="U12" s="229">
        <f t="shared" si="2"/>
        <v>945202</v>
      </c>
      <c r="V12" s="229">
        <f t="shared" si="2"/>
        <v>945202</v>
      </c>
      <c r="W12" s="229">
        <f t="shared" si="2"/>
        <v>0</v>
      </c>
      <c r="X12" s="229">
        <f t="shared" si="2"/>
        <v>0</v>
      </c>
      <c r="Y12" s="229">
        <f t="shared" si="2"/>
        <v>50000</v>
      </c>
      <c r="Z12" s="229">
        <f t="shared" si="2"/>
        <v>50000</v>
      </c>
      <c r="AA12" s="229">
        <f t="shared" si="2"/>
        <v>190000</v>
      </c>
      <c r="AB12" s="229">
        <f t="shared" si="2"/>
        <v>190000</v>
      </c>
      <c r="AC12" s="229">
        <f t="shared" si="2"/>
        <v>0</v>
      </c>
      <c r="AD12" s="229">
        <f t="shared" si="2"/>
        <v>0</v>
      </c>
      <c r="AE12" s="229">
        <f t="shared" si="2"/>
        <v>693040.24912429997</v>
      </c>
      <c r="AF12" s="229">
        <f>AF13+AF17+AF19</f>
        <v>693040.24912429997</v>
      </c>
      <c r="AG12" s="229"/>
      <c r="AH12" s="229"/>
      <c r="AI12" s="216"/>
      <c r="AJ12" s="20"/>
      <c r="AK12" s="20"/>
      <c r="AL12" s="20"/>
      <c r="AN12" s="21">
        <f>693040-AF19</f>
        <v>480875.75087570003</v>
      </c>
    </row>
    <row r="13" spans="1:45" s="27" customFormat="1" ht="30.95" customHeight="1">
      <c r="A13" s="23" t="s">
        <v>73</v>
      </c>
      <c r="B13" s="24" t="s">
        <v>519</v>
      </c>
      <c r="C13" s="25"/>
      <c r="D13" s="25"/>
      <c r="E13" s="25"/>
      <c r="F13" s="25"/>
      <c r="G13" s="25"/>
      <c r="H13" s="229">
        <f>H14</f>
        <v>690000</v>
      </c>
      <c r="I13" s="229">
        <f t="shared" ref="I13:AF13" si="3">I14</f>
        <v>690000</v>
      </c>
      <c r="J13" s="229">
        <f t="shared" si="3"/>
        <v>0</v>
      </c>
      <c r="K13" s="229">
        <f t="shared" si="3"/>
        <v>0</v>
      </c>
      <c r="L13" s="229">
        <f t="shared" si="3"/>
        <v>0</v>
      </c>
      <c r="M13" s="229">
        <f t="shared" si="3"/>
        <v>50000</v>
      </c>
      <c r="N13" s="229">
        <f t="shared" si="3"/>
        <v>50000</v>
      </c>
      <c r="O13" s="229">
        <f t="shared" si="3"/>
        <v>0</v>
      </c>
      <c r="P13" s="229">
        <f t="shared" si="3"/>
        <v>0</v>
      </c>
      <c r="Q13" s="229">
        <f t="shared" si="3"/>
        <v>5853</v>
      </c>
      <c r="R13" s="229">
        <f t="shared" si="3"/>
        <v>5853</v>
      </c>
      <c r="S13" s="229">
        <f t="shared" si="3"/>
        <v>50000</v>
      </c>
      <c r="T13" s="229">
        <f t="shared" si="3"/>
        <v>50000</v>
      </c>
      <c r="U13" s="229">
        <f t="shared" si="3"/>
        <v>621000</v>
      </c>
      <c r="V13" s="229">
        <f t="shared" si="3"/>
        <v>621000</v>
      </c>
      <c r="W13" s="229">
        <f t="shared" si="3"/>
        <v>0</v>
      </c>
      <c r="X13" s="229">
        <f t="shared" si="3"/>
        <v>0</v>
      </c>
      <c r="Y13" s="229">
        <f t="shared" si="3"/>
        <v>50000</v>
      </c>
      <c r="Z13" s="229">
        <f t="shared" si="3"/>
        <v>50000</v>
      </c>
      <c r="AA13" s="229">
        <f t="shared" si="3"/>
        <v>190000</v>
      </c>
      <c r="AB13" s="229">
        <f t="shared" si="3"/>
        <v>190000</v>
      </c>
      <c r="AC13" s="229">
        <f t="shared" si="3"/>
        <v>0</v>
      </c>
      <c r="AD13" s="229">
        <f t="shared" si="3"/>
        <v>0</v>
      </c>
      <c r="AE13" s="229">
        <f t="shared" si="3"/>
        <v>480876</v>
      </c>
      <c r="AF13" s="229">
        <f t="shared" si="3"/>
        <v>480876</v>
      </c>
      <c r="AG13" s="278"/>
      <c r="AH13" s="278"/>
      <c r="AI13" s="216"/>
      <c r="AJ13" s="26"/>
      <c r="AK13" s="26"/>
      <c r="AL13" s="26"/>
    </row>
    <row r="14" spans="1:45" s="249" customFormat="1" ht="39.950000000000003" customHeight="1">
      <c r="A14" s="230" t="s">
        <v>288</v>
      </c>
      <c r="B14" s="231" t="s">
        <v>319</v>
      </c>
      <c r="C14" s="247"/>
      <c r="D14" s="247"/>
      <c r="E14" s="247"/>
      <c r="F14" s="247"/>
      <c r="G14" s="247"/>
      <c r="H14" s="232">
        <f>H16</f>
        <v>690000</v>
      </c>
      <c r="I14" s="232">
        <f t="shared" ref="I14:AF14" si="4">I16</f>
        <v>690000</v>
      </c>
      <c r="J14" s="232">
        <f t="shared" si="4"/>
        <v>0</v>
      </c>
      <c r="K14" s="232">
        <f t="shared" si="4"/>
        <v>0</v>
      </c>
      <c r="L14" s="232">
        <f t="shared" si="4"/>
        <v>0</v>
      </c>
      <c r="M14" s="232">
        <f t="shared" si="4"/>
        <v>50000</v>
      </c>
      <c r="N14" s="232">
        <f t="shared" si="4"/>
        <v>50000</v>
      </c>
      <c r="O14" s="232">
        <f t="shared" si="4"/>
        <v>0</v>
      </c>
      <c r="P14" s="232">
        <f t="shared" si="4"/>
        <v>0</v>
      </c>
      <c r="Q14" s="232">
        <f t="shared" si="4"/>
        <v>5853</v>
      </c>
      <c r="R14" s="232">
        <f t="shared" si="4"/>
        <v>5853</v>
      </c>
      <c r="S14" s="232">
        <f t="shared" si="4"/>
        <v>50000</v>
      </c>
      <c r="T14" s="232">
        <f t="shared" si="4"/>
        <v>50000</v>
      </c>
      <c r="U14" s="232">
        <f t="shared" si="4"/>
        <v>621000</v>
      </c>
      <c r="V14" s="232">
        <f t="shared" si="4"/>
        <v>621000</v>
      </c>
      <c r="W14" s="232">
        <f t="shared" si="4"/>
        <v>0</v>
      </c>
      <c r="X14" s="232">
        <f t="shared" si="4"/>
        <v>0</v>
      </c>
      <c r="Y14" s="232">
        <f t="shared" si="4"/>
        <v>50000</v>
      </c>
      <c r="Z14" s="232">
        <f t="shared" si="4"/>
        <v>50000</v>
      </c>
      <c r="AA14" s="232">
        <f t="shared" si="4"/>
        <v>190000</v>
      </c>
      <c r="AB14" s="232">
        <f t="shared" si="4"/>
        <v>190000</v>
      </c>
      <c r="AC14" s="232">
        <f t="shared" si="4"/>
        <v>0</v>
      </c>
      <c r="AD14" s="232">
        <f t="shared" si="4"/>
        <v>0</v>
      </c>
      <c r="AE14" s="232">
        <f t="shared" si="4"/>
        <v>480876</v>
      </c>
      <c r="AF14" s="232">
        <f t="shared" si="4"/>
        <v>480876</v>
      </c>
      <c r="AG14" s="278"/>
      <c r="AH14" s="278"/>
      <c r="AI14" s="229"/>
      <c r="AJ14" s="248"/>
      <c r="AK14" s="248"/>
      <c r="AL14" s="248"/>
    </row>
    <row r="15" spans="1:45" s="249" customFormat="1" ht="24.6" customHeight="1">
      <c r="A15" s="245"/>
      <c r="B15" s="30" t="s">
        <v>43</v>
      </c>
      <c r="C15" s="247"/>
      <c r="D15" s="247"/>
      <c r="E15" s="247"/>
      <c r="F15" s="247"/>
      <c r="G15" s="24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29"/>
      <c r="AJ15" s="248"/>
      <c r="AK15" s="248"/>
      <c r="AL15" s="248"/>
    </row>
    <row r="16" spans="1:45" s="228" customFormat="1" ht="149.25" customHeight="1">
      <c r="A16" s="220" t="s">
        <v>37</v>
      </c>
      <c r="B16" s="309" t="s">
        <v>520</v>
      </c>
      <c r="C16" s="327">
        <v>7632282</v>
      </c>
      <c r="D16" s="221" t="s">
        <v>613</v>
      </c>
      <c r="E16" s="224"/>
      <c r="F16" s="221" t="s">
        <v>550</v>
      </c>
      <c r="G16" s="327" t="s">
        <v>521</v>
      </c>
      <c r="H16" s="278">
        <v>690000</v>
      </c>
      <c r="I16" s="278">
        <f>H16</f>
        <v>690000</v>
      </c>
      <c r="J16" s="278"/>
      <c r="K16" s="278"/>
      <c r="L16" s="278"/>
      <c r="M16" s="278">
        <f>N16</f>
        <v>50000</v>
      </c>
      <c r="N16" s="278">
        <v>50000</v>
      </c>
      <c r="O16" s="278"/>
      <c r="P16" s="278"/>
      <c r="Q16" s="278">
        <f>R16</f>
        <v>5853</v>
      </c>
      <c r="R16" s="278">
        <v>5853</v>
      </c>
      <c r="S16" s="278">
        <f>T16</f>
        <v>50000</v>
      </c>
      <c r="T16" s="278">
        <v>50000</v>
      </c>
      <c r="U16" s="278">
        <f>V16</f>
        <v>621000</v>
      </c>
      <c r="V16" s="278">
        <v>621000</v>
      </c>
      <c r="W16" s="278"/>
      <c r="X16" s="278"/>
      <c r="Y16" s="278">
        <f>Z16</f>
        <v>50000</v>
      </c>
      <c r="Z16" s="278">
        <v>50000</v>
      </c>
      <c r="AA16" s="278">
        <f>AB16</f>
        <v>190000</v>
      </c>
      <c r="AB16" s="278">
        <v>190000</v>
      </c>
      <c r="AC16" s="278"/>
      <c r="AD16" s="278"/>
      <c r="AE16" s="278">
        <f>AF16</f>
        <v>480876</v>
      </c>
      <c r="AF16" s="278">
        <v>480876</v>
      </c>
      <c r="AG16" s="278"/>
      <c r="AH16" s="278"/>
      <c r="AI16" s="232"/>
      <c r="AJ16" s="227"/>
      <c r="AK16" s="227"/>
      <c r="AL16" s="227"/>
    </row>
    <row r="17" spans="1:41" s="249" customFormat="1" ht="57.6" hidden="1" customHeight="1">
      <c r="A17" s="245" t="s">
        <v>82</v>
      </c>
      <c r="B17" s="334" t="s">
        <v>523</v>
      </c>
      <c r="C17" s="247"/>
      <c r="D17" s="247"/>
      <c r="E17" s="247"/>
      <c r="F17" s="247"/>
      <c r="G17" s="247"/>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78"/>
      <c r="AH17" s="278"/>
      <c r="AI17" s="278"/>
      <c r="AJ17" s="248"/>
      <c r="AK17" s="248"/>
      <c r="AL17" s="248"/>
    </row>
    <row r="18" spans="1:41" s="326" customFormat="1" ht="94.5" hidden="1">
      <c r="A18" s="328" t="s">
        <v>37</v>
      </c>
      <c r="B18" s="309" t="s">
        <v>524</v>
      </c>
      <c r="C18" s="315"/>
      <c r="D18" s="324"/>
      <c r="E18" s="324"/>
      <c r="F18" s="324"/>
      <c r="G18" s="332" t="s">
        <v>525</v>
      </c>
      <c r="H18" s="333">
        <v>7071948</v>
      </c>
      <c r="I18" s="329">
        <v>507900</v>
      </c>
      <c r="J18" s="329"/>
      <c r="K18" s="329"/>
      <c r="L18" s="329"/>
      <c r="M18" s="329"/>
      <c r="N18" s="329"/>
      <c r="O18" s="329"/>
      <c r="P18" s="329"/>
      <c r="Q18" s="329"/>
      <c r="R18" s="329"/>
      <c r="S18" s="329"/>
      <c r="T18" s="329"/>
      <c r="U18" s="329">
        <f>V18</f>
        <v>190000</v>
      </c>
      <c r="V18" s="329">
        <v>190000</v>
      </c>
      <c r="W18" s="329"/>
      <c r="X18" s="329"/>
      <c r="Y18" s="329">
        <f>Z18</f>
        <v>171000</v>
      </c>
      <c r="Z18" s="329">
        <v>171000</v>
      </c>
      <c r="AA18" s="329">
        <f>AB18</f>
        <v>19000</v>
      </c>
      <c r="AB18" s="329">
        <v>19000</v>
      </c>
      <c r="AC18" s="329"/>
      <c r="AD18" s="329"/>
      <c r="AE18" s="329">
        <f>AF18</f>
        <v>19000</v>
      </c>
      <c r="AF18" s="329">
        <v>19000</v>
      </c>
      <c r="AG18" s="329"/>
      <c r="AH18" s="329"/>
      <c r="AI18" s="330"/>
      <c r="AJ18" s="331"/>
      <c r="AK18" s="331"/>
      <c r="AL18" s="331"/>
    </row>
    <row r="19" spans="1:41" s="269" customFormat="1" ht="45" customHeight="1">
      <c r="A19" s="266" t="s">
        <v>82</v>
      </c>
      <c r="B19" s="335" t="s">
        <v>543</v>
      </c>
      <c r="C19" s="267"/>
      <c r="D19" s="267"/>
      <c r="E19" s="267"/>
      <c r="F19" s="267"/>
      <c r="G19" s="267"/>
      <c r="H19" s="229">
        <f t="shared" ref="H19:AE19" si="5">H20+H65</f>
        <v>319629</v>
      </c>
      <c r="I19" s="229">
        <f t="shared" si="5"/>
        <v>313505.29902700003</v>
      </c>
      <c r="J19" s="229">
        <f t="shared" si="5"/>
        <v>0</v>
      </c>
      <c r="K19" s="229">
        <f t="shared" si="5"/>
        <v>0</v>
      </c>
      <c r="L19" s="229">
        <f t="shared" si="5"/>
        <v>0</v>
      </c>
      <c r="M19" s="229">
        <f t="shared" si="5"/>
        <v>81360</v>
      </c>
      <c r="N19" s="229">
        <f t="shared" si="5"/>
        <v>0</v>
      </c>
      <c r="O19" s="229">
        <f t="shared" si="5"/>
        <v>0</v>
      </c>
      <c r="P19" s="229">
        <f t="shared" si="5"/>
        <v>0</v>
      </c>
      <c r="Q19" s="229">
        <f t="shared" si="5"/>
        <v>0</v>
      </c>
      <c r="R19" s="229">
        <f t="shared" si="5"/>
        <v>0</v>
      </c>
      <c r="S19" s="229">
        <f t="shared" si="5"/>
        <v>81360</v>
      </c>
      <c r="T19" s="229">
        <f t="shared" si="5"/>
        <v>81360</v>
      </c>
      <c r="U19" s="229">
        <f t="shared" si="5"/>
        <v>324202</v>
      </c>
      <c r="V19" s="229">
        <f>V20+V65</f>
        <v>324202</v>
      </c>
      <c r="W19" s="229">
        <f t="shared" si="5"/>
        <v>0</v>
      </c>
      <c r="X19" s="229">
        <f t="shared" si="5"/>
        <v>0</v>
      </c>
      <c r="Y19" s="229">
        <f t="shared" si="5"/>
        <v>0</v>
      </c>
      <c r="Z19" s="229">
        <f t="shared" si="5"/>
        <v>0</v>
      </c>
      <c r="AA19" s="229">
        <f t="shared" si="5"/>
        <v>0</v>
      </c>
      <c r="AB19" s="229">
        <f t="shared" si="5"/>
        <v>0</v>
      </c>
      <c r="AC19" s="229">
        <f t="shared" si="5"/>
        <v>0</v>
      </c>
      <c r="AD19" s="229">
        <f t="shared" si="5"/>
        <v>0</v>
      </c>
      <c r="AE19" s="229">
        <f t="shared" si="5"/>
        <v>212164.24912429997</v>
      </c>
      <c r="AF19" s="229">
        <f>AF20+AF65</f>
        <v>212164.24912429997</v>
      </c>
      <c r="AG19" s="229"/>
      <c r="AH19" s="336"/>
      <c r="AI19" s="336"/>
      <c r="AJ19" s="337"/>
      <c r="AK19" s="337"/>
      <c r="AL19" s="337"/>
      <c r="AM19" s="407">
        <f>AF19/V19*100</f>
        <v>65.441992684900143</v>
      </c>
    </row>
    <row r="20" spans="1:41" s="387" customFormat="1" ht="99" customHeight="1">
      <c r="A20" s="413" t="s">
        <v>32</v>
      </c>
      <c r="B20" s="414" t="s">
        <v>897</v>
      </c>
      <c r="C20" s="380"/>
      <c r="D20" s="327"/>
      <c r="E20" s="415">
        <f>SUM(E21:E63)</f>
        <v>178</v>
      </c>
      <c r="F20" s="382"/>
      <c r="G20" s="382"/>
      <c r="H20" s="416">
        <f>SUM(H21:H63)</f>
        <v>116966</v>
      </c>
      <c r="I20" s="416">
        <f>SUM(I21:I63)</f>
        <v>113694.8</v>
      </c>
      <c r="J20" s="417">
        <f t="shared" ref="J20:AE20" si="6">SUM(J21:J63)</f>
        <v>0</v>
      </c>
      <c r="K20" s="417">
        <f t="shared" si="6"/>
        <v>0</v>
      </c>
      <c r="L20" s="417">
        <f t="shared" si="6"/>
        <v>0</v>
      </c>
      <c r="M20" s="417">
        <f t="shared" si="6"/>
        <v>0</v>
      </c>
      <c r="N20" s="417">
        <f t="shared" si="6"/>
        <v>0</v>
      </c>
      <c r="O20" s="417">
        <f t="shared" si="6"/>
        <v>0</v>
      </c>
      <c r="P20" s="417">
        <f t="shared" si="6"/>
        <v>0</v>
      </c>
      <c r="Q20" s="417">
        <f t="shared" si="6"/>
        <v>0</v>
      </c>
      <c r="R20" s="417">
        <f t="shared" si="6"/>
        <v>0</v>
      </c>
      <c r="S20" s="417">
        <f t="shared" si="6"/>
        <v>0</v>
      </c>
      <c r="T20" s="417">
        <f t="shared" si="6"/>
        <v>0</v>
      </c>
      <c r="U20" s="417">
        <f>V20</f>
        <v>120802</v>
      </c>
      <c r="V20" s="417">
        <v>120802</v>
      </c>
      <c r="W20" s="417">
        <f t="shared" si="6"/>
        <v>0</v>
      </c>
      <c r="X20" s="417">
        <f t="shared" si="6"/>
        <v>0</v>
      </c>
      <c r="Y20" s="417">
        <f t="shared" si="6"/>
        <v>0</v>
      </c>
      <c r="Z20" s="417">
        <f t="shared" si="6"/>
        <v>0</v>
      </c>
      <c r="AA20" s="417">
        <f t="shared" si="6"/>
        <v>0</v>
      </c>
      <c r="AB20" s="417">
        <f t="shared" si="6"/>
        <v>0</v>
      </c>
      <c r="AC20" s="417">
        <f t="shared" si="6"/>
        <v>0</v>
      </c>
      <c r="AD20" s="417">
        <f t="shared" si="6"/>
        <v>0</v>
      </c>
      <c r="AE20" s="416">
        <f t="shared" si="6"/>
        <v>113694.8</v>
      </c>
      <c r="AF20" s="416">
        <f>SUM(AF21:AF63)</f>
        <v>113694.8</v>
      </c>
      <c r="AG20" s="417"/>
      <c r="AH20" s="417"/>
      <c r="AI20" s="385"/>
      <c r="AJ20" s="386"/>
      <c r="AO20" s="388"/>
    </row>
    <row r="21" spans="1:41" s="387" customFormat="1" ht="56.25">
      <c r="A21" s="418" t="s">
        <v>37</v>
      </c>
      <c r="B21" s="419" t="s">
        <v>713</v>
      </c>
      <c r="C21" s="380"/>
      <c r="D21" s="327"/>
      <c r="E21" s="420">
        <v>5</v>
      </c>
      <c r="F21" s="403" t="s">
        <v>787</v>
      </c>
      <c r="G21" s="402" t="s">
        <v>788</v>
      </c>
      <c r="H21" s="421">
        <v>3300</v>
      </c>
      <c r="I21" s="421">
        <v>3300</v>
      </c>
      <c r="J21" s="384"/>
      <c r="K21" s="384"/>
      <c r="L21" s="384"/>
      <c r="M21" s="384"/>
      <c r="N21" s="384"/>
      <c r="O21" s="384"/>
      <c r="P21" s="384"/>
      <c r="Q21" s="384"/>
      <c r="R21" s="384"/>
      <c r="S21" s="384"/>
      <c r="T21" s="384"/>
      <c r="U21" s="384"/>
      <c r="V21" s="384"/>
      <c r="W21" s="384"/>
      <c r="X21" s="384"/>
      <c r="Y21" s="383"/>
      <c r="Z21" s="383"/>
      <c r="AA21" s="383"/>
      <c r="AB21" s="383"/>
      <c r="AC21" s="383"/>
      <c r="AD21" s="383"/>
      <c r="AE21" s="422">
        <f>AF21</f>
        <v>3300</v>
      </c>
      <c r="AF21" s="422">
        <v>3300</v>
      </c>
      <c r="AG21" s="383"/>
      <c r="AH21" s="383"/>
      <c r="AI21" s="385"/>
      <c r="AJ21" s="386"/>
      <c r="AO21" s="388"/>
    </row>
    <row r="22" spans="1:41" s="387" customFormat="1" ht="56.25">
      <c r="A22" s="418" t="s">
        <v>39</v>
      </c>
      <c r="B22" s="419" t="s">
        <v>714</v>
      </c>
      <c r="C22" s="380"/>
      <c r="D22" s="327"/>
      <c r="E22" s="420">
        <v>8</v>
      </c>
      <c r="F22" s="403" t="s">
        <v>787</v>
      </c>
      <c r="G22" s="402" t="s">
        <v>789</v>
      </c>
      <c r="H22" s="421">
        <v>5357</v>
      </c>
      <c r="I22" s="421">
        <v>5200</v>
      </c>
      <c r="J22" s="384"/>
      <c r="K22" s="384"/>
      <c r="L22" s="384"/>
      <c r="M22" s="384"/>
      <c r="N22" s="384"/>
      <c r="O22" s="384"/>
      <c r="P22" s="384"/>
      <c r="Q22" s="384"/>
      <c r="R22" s="384"/>
      <c r="S22" s="384"/>
      <c r="T22" s="384"/>
      <c r="U22" s="384"/>
      <c r="V22" s="384"/>
      <c r="W22" s="384"/>
      <c r="X22" s="384"/>
      <c r="Y22" s="383"/>
      <c r="Z22" s="383"/>
      <c r="AA22" s="383"/>
      <c r="AB22" s="383"/>
      <c r="AC22" s="383"/>
      <c r="AD22" s="383"/>
      <c r="AE22" s="422">
        <f t="shared" ref="AE22:AE63" si="7">AF22</f>
        <v>5200</v>
      </c>
      <c r="AF22" s="422">
        <v>5200</v>
      </c>
      <c r="AG22" s="383"/>
      <c r="AH22" s="383"/>
      <c r="AI22" s="385"/>
      <c r="AJ22" s="386"/>
      <c r="AO22" s="388"/>
    </row>
    <row r="23" spans="1:41" s="387" customFormat="1" ht="56.25">
      <c r="A23" s="418" t="s">
        <v>77</v>
      </c>
      <c r="B23" s="419" t="s">
        <v>715</v>
      </c>
      <c r="C23" s="380"/>
      <c r="D23" s="327"/>
      <c r="E23" s="420">
        <v>3</v>
      </c>
      <c r="F23" s="403" t="s">
        <v>787</v>
      </c>
      <c r="G23" s="402" t="s">
        <v>790</v>
      </c>
      <c r="H23" s="421">
        <v>2300</v>
      </c>
      <c r="I23" s="421">
        <v>2300</v>
      </c>
      <c r="J23" s="384"/>
      <c r="K23" s="384"/>
      <c r="L23" s="384"/>
      <c r="M23" s="384"/>
      <c r="N23" s="384"/>
      <c r="O23" s="384"/>
      <c r="P23" s="384"/>
      <c r="Q23" s="384"/>
      <c r="R23" s="384"/>
      <c r="S23" s="384"/>
      <c r="T23" s="384"/>
      <c r="U23" s="384"/>
      <c r="V23" s="384"/>
      <c r="W23" s="384"/>
      <c r="X23" s="384"/>
      <c r="Y23" s="383"/>
      <c r="Z23" s="383"/>
      <c r="AA23" s="383"/>
      <c r="AB23" s="383"/>
      <c r="AC23" s="383"/>
      <c r="AD23" s="383"/>
      <c r="AE23" s="422">
        <f t="shared" si="7"/>
        <v>2300</v>
      </c>
      <c r="AF23" s="422">
        <v>2300</v>
      </c>
      <c r="AG23" s="383"/>
      <c r="AH23" s="383"/>
      <c r="AI23" s="385"/>
      <c r="AJ23" s="386"/>
      <c r="AO23" s="388"/>
    </row>
    <row r="24" spans="1:41" s="387" customFormat="1" ht="56.25">
      <c r="A24" s="418" t="s">
        <v>79</v>
      </c>
      <c r="B24" s="419" t="s">
        <v>716</v>
      </c>
      <c r="C24" s="380"/>
      <c r="D24" s="327"/>
      <c r="E24" s="420">
        <v>2</v>
      </c>
      <c r="F24" s="403" t="s">
        <v>787</v>
      </c>
      <c r="G24" s="402" t="s">
        <v>791</v>
      </c>
      <c r="H24" s="421">
        <v>1300</v>
      </c>
      <c r="I24" s="421">
        <v>1300</v>
      </c>
      <c r="J24" s="384"/>
      <c r="K24" s="384"/>
      <c r="L24" s="384"/>
      <c r="M24" s="384"/>
      <c r="N24" s="384"/>
      <c r="O24" s="384"/>
      <c r="P24" s="384"/>
      <c r="Q24" s="384"/>
      <c r="R24" s="384"/>
      <c r="S24" s="384"/>
      <c r="T24" s="384"/>
      <c r="U24" s="384"/>
      <c r="V24" s="384"/>
      <c r="W24" s="384"/>
      <c r="X24" s="384"/>
      <c r="Y24" s="383"/>
      <c r="Z24" s="383"/>
      <c r="AA24" s="383"/>
      <c r="AB24" s="383"/>
      <c r="AC24" s="383"/>
      <c r="AD24" s="383"/>
      <c r="AE24" s="422">
        <f t="shared" si="7"/>
        <v>1300</v>
      </c>
      <c r="AF24" s="422">
        <v>1300</v>
      </c>
      <c r="AG24" s="383"/>
      <c r="AH24" s="383"/>
      <c r="AI24" s="385"/>
      <c r="AJ24" s="386"/>
      <c r="AO24" s="388"/>
    </row>
    <row r="25" spans="1:41" s="387" customFormat="1" ht="56.25">
      <c r="A25" s="418" t="s">
        <v>133</v>
      </c>
      <c r="B25" s="419" t="s">
        <v>717</v>
      </c>
      <c r="C25" s="380"/>
      <c r="D25" s="327"/>
      <c r="E25" s="420">
        <v>2</v>
      </c>
      <c r="F25" s="403" t="s">
        <v>787</v>
      </c>
      <c r="G25" s="402" t="s">
        <v>792</v>
      </c>
      <c r="H25" s="421">
        <v>1300</v>
      </c>
      <c r="I25" s="421">
        <v>1300</v>
      </c>
      <c r="J25" s="384"/>
      <c r="K25" s="384"/>
      <c r="L25" s="384"/>
      <c r="M25" s="384"/>
      <c r="N25" s="384"/>
      <c r="O25" s="384"/>
      <c r="P25" s="384"/>
      <c r="Q25" s="384"/>
      <c r="R25" s="384"/>
      <c r="S25" s="384"/>
      <c r="T25" s="384"/>
      <c r="U25" s="384"/>
      <c r="V25" s="384"/>
      <c r="W25" s="384"/>
      <c r="X25" s="384"/>
      <c r="Y25" s="383"/>
      <c r="Z25" s="383"/>
      <c r="AA25" s="383"/>
      <c r="AB25" s="383"/>
      <c r="AC25" s="383"/>
      <c r="AD25" s="383"/>
      <c r="AE25" s="422">
        <f t="shared" si="7"/>
        <v>1300</v>
      </c>
      <c r="AF25" s="422">
        <v>1300</v>
      </c>
      <c r="AG25" s="383"/>
      <c r="AH25" s="383"/>
      <c r="AI25" s="385"/>
      <c r="AJ25" s="386"/>
      <c r="AO25" s="388"/>
    </row>
    <row r="26" spans="1:41" s="387" customFormat="1" ht="56.25">
      <c r="A26" s="418" t="s">
        <v>354</v>
      </c>
      <c r="B26" s="419" t="s">
        <v>718</v>
      </c>
      <c r="C26" s="380"/>
      <c r="D26" s="327"/>
      <c r="E26" s="420">
        <v>2</v>
      </c>
      <c r="F26" s="403" t="s">
        <v>787</v>
      </c>
      <c r="G26" s="402" t="s">
        <v>823</v>
      </c>
      <c r="H26" s="421">
        <v>1300</v>
      </c>
      <c r="I26" s="421">
        <v>1300</v>
      </c>
      <c r="J26" s="384"/>
      <c r="K26" s="384"/>
      <c r="L26" s="384"/>
      <c r="M26" s="384"/>
      <c r="N26" s="384"/>
      <c r="O26" s="384"/>
      <c r="P26" s="384"/>
      <c r="Q26" s="384"/>
      <c r="R26" s="384"/>
      <c r="S26" s="384"/>
      <c r="T26" s="384"/>
      <c r="U26" s="384"/>
      <c r="V26" s="384"/>
      <c r="W26" s="384"/>
      <c r="X26" s="384"/>
      <c r="Y26" s="383"/>
      <c r="Z26" s="383"/>
      <c r="AA26" s="383"/>
      <c r="AB26" s="383"/>
      <c r="AC26" s="383"/>
      <c r="AD26" s="383"/>
      <c r="AE26" s="422">
        <f t="shared" si="7"/>
        <v>1300</v>
      </c>
      <c r="AF26" s="422">
        <v>1300</v>
      </c>
      <c r="AG26" s="383"/>
      <c r="AH26" s="383"/>
      <c r="AI26" s="385"/>
      <c r="AJ26" s="386"/>
      <c r="AO26" s="388"/>
    </row>
    <row r="27" spans="1:41" s="387" customFormat="1" ht="56.25">
      <c r="A27" s="418" t="s">
        <v>305</v>
      </c>
      <c r="B27" s="419" t="s">
        <v>719</v>
      </c>
      <c r="C27" s="380"/>
      <c r="D27" s="327"/>
      <c r="E27" s="420">
        <v>12</v>
      </c>
      <c r="F27" s="403" t="s">
        <v>787</v>
      </c>
      <c r="G27" s="402" t="s">
        <v>793</v>
      </c>
      <c r="H27" s="421">
        <v>8120</v>
      </c>
      <c r="I27" s="421">
        <v>7800</v>
      </c>
      <c r="J27" s="384"/>
      <c r="K27" s="384"/>
      <c r="L27" s="384"/>
      <c r="M27" s="384"/>
      <c r="N27" s="384"/>
      <c r="O27" s="384"/>
      <c r="P27" s="384"/>
      <c r="Q27" s="384"/>
      <c r="R27" s="384"/>
      <c r="S27" s="384"/>
      <c r="T27" s="384"/>
      <c r="U27" s="384"/>
      <c r="V27" s="384"/>
      <c r="W27" s="384"/>
      <c r="X27" s="384"/>
      <c r="Y27" s="383"/>
      <c r="Z27" s="383"/>
      <c r="AA27" s="383"/>
      <c r="AB27" s="383"/>
      <c r="AC27" s="383"/>
      <c r="AD27" s="383"/>
      <c r="AE27" s="422">
        <f t="shared" si="7"/>
        <v>7800</v>
      </c>
      <c r="AF27" s="422">
        <v>7800</v>
      </c>
      <c r="AG27" s="383"/>
      <c r="AH27" s="383"/>
      <c r="AI27" s="385"/>
      <c r="AJ27" s="386"/>
      <c r="AO27" s="388"/>
    </row>
    <row r="28" spans="1:41" s="387" customFormat="1" ht="56.25">
      <c r="A28" s="418" t="s">
        <v>355</v>
      </c>
      <c r="B28" s="419" t="s">
        <v>720</v>
      </c>
      <c r="C28" s="380"/>
      <c r="D28" s="327"/>
      <c r="E28" s="420">
        <v>10</v>
      </c>
      <c r="F28" s="403" t="s">
        <v>787</v>
      </c>
      <c r="G28" s="402" t="s">
        <v>794</v>
      </c>
      <c r="H28" s="421">
        <v>6700</v>
      </c>
      <c r="I28" s="421">
        <v>6500</v>
      </c>
      <c r="J28" s="384"/>
      <c r="K28" s="384"/>
      <c r="L28" s="384"/>
      <c r="M28" s="384"/>
      <c r="N28" s="384"/>
      <c r="O28" s="384"/>
      <c r="P28" s="384"/>
      <c r="Q28" s="384"/>
      <c r="R28" s="384"/>
      <c r="S28" s="384"/>
      <c r="T28" s="384"/>
      <c r="U28" s="384"/>
      <c r="V28" s="384"/>
      <c r="W28" s="384"/>
      <c r="X28" s="384"/>
      <c r="Y28" s="383"/>
      <c r="Z28" s="383"/>
      <c r="AA28" s="383"/>
      <c r="AB28" s="383"/>
      <c r="AC28" s="383"/>
      <c r="AD28" s="383"/>
      <c r="AE28" s="422">
        <f t="shared" si="7"/>
        <v>6500</v>
      </c>
      <c r="AF28" s="422">
        <v>6500</v>
      </c>
      <c r="AG28" s="383"/>
      <c r="AH28" s="383"/>
      <c r="AI28" s="385"/>
      <c r="AJ28" s="386"/>
      <c r="AO28" s="388"/>
    </row>
    <row r="29" spans="1:41" s="387" customFormat="1" ht="56.25">
      <c r="A29" s="418" t="s">
        <v>356</v>
      </c>
      <c r="B29" s="419" t="s">
        <v>721</v>
      </c>
      <c r="C29" s="380"/>
      <c r="D29" s="327"/>
      <c r="E29" s="420">
        <v>5</v>
      </c>
      <c r="F29" s="403" t="s">
        <v>787</v>
      </c>
      <c r="G29" s="402" t="s">
        <v>795</v>
      </c>
      <c r="H29" s="421">
        <v>3560</v>
      </c>
      <c r="I29" s="421">
        <v>3250</v>
      </c>
      <c r="J29" s="384"/>
      <c r="K29" s="384"/>
      <c r="L29" s="384"/>
      <c r="M29" s="384"/>
      <c r="N29" s="384"/>
      <c r="O29" s="384"/>
      <c r="P29" s="384"/>
      <c r="Q29" s="384"/>
      <c r="R29" s="384"/>
      <c r="S29" s="384"/>
      <c r="T29" s="384"/>
      <c r="U29" s="384"/>
      <c r="V29" s="384"/>
      <c r="W29" s="384"/>
      <c r="X29" s="384"/>
      <c r="Y29" s="383"/>
      <c r="Z29" s="383"/>
      <c r="AA29" s="383"/>
      <c r="AB29" s="383"/>
      <c r="AC29" s="383"/>
      <c r="AD29" s="383"/>
      <c r="AE29" s="422">
        <f t="shared" si="7"/>
        <v>3250</v>
      </c>
      <c r="AF29" s="422">
        <v>3250</v>
      </c>
      <c r="AG29" s="383"/>
      <c r="AH29" s="383"/>
      <c r="AI29" s="385"/>
      <c r="AJ29" s="386"/>
      <c r="AO29" s="388"/>
    </row>
    <row r="30" spans="1:41" s="387" customFormat="1" ht="56.25">
      <c r="A30" s="418" t="s">
        <v>535</v>
      </c>
      <c r="B30" s="419" t="s">
        <v>722</v>
      </c>
      <c r="C30" s="380"/>
      <c r="D30" s="327"/>
      <c r="E30" s="420">
        <v>1</v>
      </c>
      <c r="F30" s="403" t="s">
        <v>787</v>
      </c>
      <c r="G30" s="402" t="s">
        <v>796</v>
      </c>
      <c r="H30" s="421">
        <v>650</v>
      </c>
      <c r="I30" s="421">
        <v>650</v>
      </c>
      <c r="J30" s="384"/>
      <c r="K30" s="384"/>
      <c r="L30" s="384"/>
      <c r="M30" s="384"/>
      <c r="N30" s="384"/>
      <c r="O30" s="384"/>
      <c r="P30" s="384"/>
      <c r="Q30" s="384"/>
      <c r="R30" s="384"/>
      <c r="S30" s="384"/>
      <c r="T30" s="384"/>
      <c r="U30" s="384"/>
      <c r="V30" s="384"/>
      <c r="W30" s="384"/>
      <c r="X30" s="384"/>
      <c r="Y30" s="383"/>
      <c r="Z30" s="383"/>
      <c r="AA30" s="383"/>
      <c r="AB30" s="383"/>
      <c r="AC30" s="383"/>
      <c r="AD30" s="383"/>
      <c r="AE30" s="422">
        <f t="shared" si="7"/>
        <v>650</v>
      </c>
      <c r="AF30" s="422">
        <v>650</v>
      </c>
      <c r="AG30" s="383"/>
      <c r="AH30" s="383"/>
      <c r="AI30" s="385"/>
      <c r="AJ30" s="386"/>
      <c r="AO30" s="388"/>
    </row>
    <row r="31" spans="1:41" s="387" customFormat="1" ht="56.25">
      <c r="A31" s="418" t="s">
        <v>536</v>
      </c>
      <c r="B31" s="419" t="s">
        <v>723</v>
      </c>
      <c r="C31" s="380"/>
      <c r="D31" s="327"/>
      <c r="E31" s="420">
        <v>1</v>
      </c>
      <c r="F31" s="403" t="s">
        <v>787</v>
      </c>
      <c r="G31" s="402" t="s">
        <v>797</v>
      </c>
      <c r="H31" s="421">
        <v>650</v>
      </c>
      <c r="I31" s="421">
        <v>650</v>
      </c>
      <c r="J31" s="384"/>
      <c r="K31" s="384"/>
      <c r="L31" s="384"/>
      <c r="M31" s="384"/>
      <c r="N31" s="384"/>
      <c r="O31" s="384"/>
      <c r="P31" s="384"/>
      <c r="Q31" s="384"/>
      <c r="R31" s="384"/>
      <c r="S31" s="384"/>
      <c r="T31" s="384"/>
      <c r="U31" s="384"/>
      <c r="V31" s="384"/>
      <c r="W31" s="384"/>
      <c r="X31" s="384"/>
      <c r="Y31" s="383"/>
      <c r="Z31" s="383"/>
      <c r="AA31" s="383"/>
      <c r="AB31" s="383"/>
      <c r="AC31" s="383"/>
      <c r="AD31" s="383"/>
      <c r="AE31" s="422">
        <f t="shared" si="7"/>
        <v>650</v>
      </c>
      <c r="AF31" s="422">
        <v>650</v>
      </c>
      <c r="AG31" s="383"/>
      <c r="AH31" s="383"/>
      <c r="AI31" s="385"/>
      <c r="AJ31" s="386"/>
      <c r="AO31" s="388"/>
    </row>
    <row r="32" spans="1:41" s="387" customFormat="1" ht="56.25">
      <c r="A32" s="418" t="s">
        <v>724</v>
      </c>
      <c r="B32" s="419" t="s">
        <v>725</v>
      </c>
      <c r="C32" s="380"/>
      <c r="D32" s="327"/>
      <c r="E32" s="420">
        <v>1</v>
      </c>
      <c r="F32" s="403" t="s">
        <v>787</v>
      </c>
      <c r="G32" s="402" t="s">
        <v>798</v>
      </c>
      <c r="H32" s="421">
        <v>650</v>
      </c>
      <c r="I32" s="421">
        <v>638</v>
      </c>
      <c r="J32" s="384"/>
      <c r="K32" s="384"/>
      <c r="L32" s="384"/>
      <c r="M32" s="384"/>
      <c r="N32" s="384"/>
      <c r="O32" s="384"/>
      <c r="P32" s="384"/>
      <c r="Q32" s="384"/>
      <c r="R32" s="384"/>
      <c r="S32" s="384"/>
      <c r="T32" s="384"/>
      <c r="U32" s="384"/>
      <c r="V32" s="384"/>
      <c r="W32" s="384"/>
      <c r="X32" s="384"/>
      <c r="Y32" s="383"/>
      <c r="Z32" s="383"/>
      <c r="AA32" s="383"/>
      <c r="AB32" s="383"/>
      <c r="AC32" s="383"/>
      <c r="AD32" s="383"/>
      <c r="AE32" s="422">
        <f t="shared" si="7"/>
        <v>638</v>
      </c>
      <c r="AF32" s="422">
        <v>638</v>
      </c>
      <c r="AG32" s="383"/>
      <c r="AH32" s="383"/>
      <c r="AI32" s="385"/>
      <c r="AJ32" s="386"/>
      <c r="AO32" s="388"/>
    </row>
    <row r="33" spans="1:41" s="387" customFormat="1" ht="56.25">
      <c r="A33" s="418" t="s">
        <v>726</v>
      </c>
      <c r="B33" s="419" t="s">
        <v>727</v>
      </c>
      <c r="C33" s="380"/>
      <c r="D33" s="327"/>
      <c r="E33" s="420">
        <v>4</v>
      </c>
      <c r="F33" s="403" t="s">
        <v>787</v>
      </c>
      <c r="G33" s="402" t="s">
        <v>799</v>
      </c>
      <c r="H33" s="421">
        <v>2700</v>
      </c>
      <c r="I33" s="421">
        <v>2700</v>
      </c>
      <c r="J33" s="384"/>
      <c r="K33" s="384"/>
      <c r="L33" s="384"/>
      <c r="M33" s="384"/>
      <c r="N33" s="384"/>
      <c r="O33" s="384"/>
      <c r="P33" s="384"/>
      <c r="Q33" s="384"/>
      <c r="R33" s="384"/>
      <c r="S33" s="384"/>
      <c r="T33" s="384"/>
      <c r="U33" s="384"/>
      <c r="V33" s="384"/>
      <c r="W33" s="384"/>
      <c r="X33" s="384"/>
      <c r="Y33" s="383"/>
      <c r="Z33" s="383"/>
      <c r="AA33" s="383"/>
      <c r="AB33" s="383"/>
      <c r="AC33" s="383"/>
      <c r="AD33" s="383"/>
      <c r="AE33" s="422">
        <f t="shared" si="7"/>
        <v>2700</v>
      </c>
      <c r="AF33" s="422">
        <v>2700</v>
      </c>
      <c r="AG33" s="383"/>
      <c r="AH33" s="383"/>
      <c r="AI33" s="385"/>
      <c r="AJ33" s="386"/>
      <c r="AO33" s="388"/>
    </row>
    <row r="34" spans="1:41" s="387" customFormat="1" ht="56.25">
      <c r="A34" s="418" t="s">
        <v>728</v>
      </c>
      <c r="B34" s="419" t="s">
        <v>729</v>
      </c>
      <c r="C34" s="380"/>
      <c r="D34" s="327"/>
      <c r="E34" s="420">
        <v>3</v>
      </c>
      <c r="F34" s="403" t="s">
        <v>787</v>
      </c>
      <c r="G34" s="402" t="s">
        <v>800</v>
      </c>
      <c r="H34" s="421">
        <v>2300</v>
      </c>
      <c r="I34" s="421">
        <v>2226.8000000000002</v>
      </c>
      <c r="J34" s="384"/>
      <c r="K34" s="384"/>
      <c r="L34" s="384"/>
      <c r="M34" s="384"/>
      <c r="N34" s="384"/>
      <c r="O34" s="384"/>
      <c r="P34" s="384"/>
      <c r="Q34" s="384"/>
      <c r="R34" s="384"/>
      <c r="S34" s="384"/>
      <c r="T34" s="384"/>
      <c r="U34" s="384"/>
      <c r="V34" s="384"/>
      <c r="W34" s="384"/>
      <c r="X34" s="384"/>
      <c r="Y34" s="383"/>
      <c r="Z34" s="383"/>
      <c r="AA34" s="383"/>
      <c r="AB34" s="383"/>
      <c r="AC34" s="383"/>
      <c r="AD34" s="383"/>
      <c r="AE34" s="422">
        <f t="shared" si="7"/>
        <v>2226.8000000000002</v>
      </c>
      <c r="AF34" s="422">
        <v>2226.8000000000002</v>
      </c>
      <c r="AG34" s="383"/>
      <c r="AH34" s="383"/>
      <c r="AI34" s="385"/>
      <c r="AJ34" s="386"/>
      <c r="AO34" s="388"/>
    </row>
    <row r="35" spans="1:41" s="387" customFormat="1" ht="56.25">
      <c r="A35" s="418" t="s">
        <v>730</v>
      </c>
      <c r="B35" s="419" t="s">
        <v>731</v>
      </c>
      <c r="C35" s="380"/>
      <c r="D35" s="327"/>
      <c r="E35" s="420">
        <v>2</v>
      </c>
      <c r="F35" s="403" t="s">
        <v>787</v>
      </c>
      <c r="G35" s="402" t="s">
        <v>821</v>
      </c>
      <c r="H35" s="421">
        <v>1450</v>
      </c>
      <c r="I35" s="421">
        <v>1450</v>
      </c>
      <c r="J35" s="384"/>
      <c r="K35" s="384"/>
      <c r="L35" s="384"/>
      <c r="M35" s="384"/>
      <c r="N35" s="384"/>
      <c r="O35" s="384"/>
      <c r="P35" s="384"/>
      <c r="Q35" s="384"/>
      <c r="R35" s="384"/>
      <c r="S35" s="384"/>
      <c r="T35" s="384"/>
      <c r="U35" s="384"/>
      <c r="V35" s="384"/>
      <c r="W35" s="384"/>
      <c r="X35" s="384"/>
      <c r="Y35" s="383"/>
      <c r="Z35" s="383"/>
      <c r="AA35" s="383"/>
      <c r="AB35" s="383"/>
      <c r="AC35" s="383"/>
      <c r="AD35" s="383"/>
      <c r="AE35" s="422">
        <f t="shared" si="7"/>
        <v>1450</v>
      </c>
      <c r="AF35" s="422">
        <v>1450</v>
      </c>
      <c r="AG35" s="383"/>
      <c r="AH35" s="383"/>
      <c r="AI35" s="385"/>
      <c r="AJ35" s="386"/>
      <c r="AO35" s="388"/>
    </row>
    <row r="36" spans="1:41" s="387" customFormat="1" ht="56.25">
      <c r="A36" s="418" t="s">
        <v>732</v>
      </c>
      <c r="B36" s="419" t="s">
        <v>733</v>
      </c>
      <c r="C36" s="380"/>
      <c r="D36" s="327"/>
      <c r="E36" s="420">
        <v>3</v>
      </c>
      <c r="F36" s="403" t="s">
        <v>787</v>
      </c>
      <c r="G36" s="402" t="s">
        <v>822</v>
      </c>
      <c r="H36" s="421">
        <v>1900</v>
      </c>
      <c r="I36" s="421">
        <v>1900</v>
      </c>
      <c r="J36" s="384"/>
      <c r="K36" s="384"/>
      <c r="L36" s="384"/>
      <c r="M36" s="384"/>
      <c r="N36" s="384"/>
      <c r="O36" s="384"/>
      <c r="P36" s="384"/>
      <c r="Q36" s="384"/>
      <c r="R36" s="384"/>
      <c r="S36" s="384"/>
      <c r="T36" s="384"/>
      <c r="U36" s="384"/>
      <c r="V36" s="384"/>
      <c r="W36" s="384"/>
      <c r="X36" s="384"/>
      <c r="Y36" s="383"/>
      <c r="Z36" s="383"/>
      <c r="AA36" s="383"/>
      <c r="AB36" s="383"/>
      <c r="AC36" s="383"/>
      <c r="AD36" s="383"/>
      <c r="AE36" s="422">
        <f t="shared" si="7"/>
        <v>1900</v>
      </c>
      <c r="AF36" s="422">
        <v>1900</v>
      </c>
      <c r="AG36" s="383"/>
      <c r="AH36" s="383"/>
      <c r="AI36" s="385"/>
      <c r="AJ36" s="386"/>
      <c r="AO36" s="388"/>
    </row>
    <row r="37" spans="1:41" s="387" customFormat="1" ht="56.25">
      <c r="A37" s="418" t="s">
        <v>734</v>
      </c>
      <c r="B37" s="419" t="s">
        <v>735</v>
      </c>
      <c r="C37" s="380"/>
      <c r="D37" s="327"/>
      <c r="E37" s="420">
        <v>1</v>
      </c>
      <c r="F37" s="403" t="s">
        <v>787</v>
      </c>
      <c r="G37" s="402" t="s">
        <v>820</v>
      </c>
      <c r="H37" s="421">
        <v>650</v>
      </c>
      <c r="I37" s="421">
        <v>650</v>
      </c>
      <c r="J37" s="384"/>
      <c r="K37" s="384"/>
      <c r="L37" s="384"/>
      <c r="M37" s="384"/>
      <c r="N37" s="384"/>
      <c r="O37" s="384"/>
      <c r="P37" s="384"/>
      <c r="Q37" s="384"/>
      <c r="R37" s="384"/>
      <c r="S37" s="384"/>
      <c r="T37" s="384"/>
      <c r="U37" s="384"/>
      <c r="V37" s="384"/>
      <c r="W37" s="384"/>
      <c r="X37" s="384"/>
      <c r="Y37" s="383"/>
      <c r="Z37" s="383"/>
      <c r="AA37" s="383"/>
      <c r="AB37" s="383"/>
      <c r="AC37" s="383"/>
      <c r="AD37" s="383"/>
      <c r="AE37" s="422">
        <f t="shared" si="7"/>
        <v>650</v>
      </c>
      <c r="AF37" s="422">
        <v>650</v>
      </c>
      <c r="AG37" s="383"/>
      <c r="AH37" s="383"/>
      <c r="AI37" s="385"/>
      <c r="AJ37" s="386"/>
      <c r="AO37" s="388"/>
    </row>
    <row r="38" spans="1:41" s="387" customFormat="1" ht="56.25">
      <c r="A38" s="418" t="s">
        <v>736</v>
      </c>
      <c r="B38" s="419" t="s">
        <v>737</v>
      </c>
      <c r="C38" s="380"/>
      <c r="D38" s="327"/>
      <c r="E38" s="420">
        <v>5</v>
      </c>
      <c r="F38" s="403" t="s">
        <v>787</v>
      </c>
      <c r="G38" s="402" t="s">
        <v>818</v>
      </c>
      <c r="H38" s="421">
        <v>3200</v>
      </c>
      <c r="I38" s="421">
        <v>3200</v>
      </c>
      <c r="J38" s="384"/>
      <c r="K38" s="384"/>
      <c r="L38" s="384"/>
      <c r="M38" s="384"/>
      <c r="N38" s="384"/>
      <c r="O38" s="384"/>
      <c r="P38" s="384"/>
      <c r="Q38" s="384"/>
      <c r="R38" s="384"/>
      <c r="S38" s="384"/>
      <c r="T38" s="384"/>
      <c r="U38" s="384"/>
      <c r="V38" s="384"/>
      <c r="W38" s="384"/>
      <c r="X38" s="384"/>
      <c r="Y38" s="383"/>
      <c r="Z38" s="383"/>
      <c r="AA38" s="383"/>
      <c r="AB38" s="383"/>
      <c r="AC38" s="383"/>
      <c r="AD38" s="383"/>
      <c r="AE38" s="422">
        <f t="shared" si="7"/>
        <v>3200</v>
      </c>
      <c r="AF38" s="422">
        <v>3200</v>
      </c>
      <c r="AG38" s="383"/>
      <c r="AH38" s="383"/>
      <c r="AI38" s="385"/>
      <c r="AJ38" s="386"/>
      <c r="AO38" s="388"/>
    </row>
    <row r="39" spans="1:41" s="387" customFormat="1" ht="56.25">
      <c r="A39" s="418" t="s">
        <v>738</v>
      </c>
      <c r="B39" s="419" t="s">
        <v>739</v>
      </c>
      <c r="C39" s="380"/>
      <c r="D39" s="327"/>
      <c r="E39" s="420">
        <v>2</v>
      </c>
      <c r="F39" s="403" t="s">
        <v>787</v>
      </c>
      <c r="G39" s="402" t="s">
        <v>819</v>
      </c>
      <c r="H39" s="421">
        <v>1300</v>
      </c>
      <c r="I39" s="421">
        <v>1300</v>
      </c>
      <c r="J39" s="384"/>
      <c r="K39" s="384"/>
      <c r="L39" s="384"/>
      <c r="M39" s="384"/>
      <c r="N39" s="384"/>
      <c r="O39" s="384"/>
      <c r="P39" s="384"/>
      <c r="Q39" s="384"/>
      <c r="R39" s="384"/>
      <c r="S39" s="384"/>
      <c r="T39" s="384"/>
      <c r="U39" s="384"/>
      <c r="V39" s="384"/>
      <c r="W39" s="384"/>
      <c r="X39" s="384"/>
      <c r="Y39" s="383"/>
      <c r="Z39" s="383"/>
      <c r="AA39" s="383"/>
      <c r="AB39" s="383"/>
      <c r="AC39" s="383"/>
      <c r="AD39" s="383"/>
      <c r="AE39" s="422">
        <f t="shared" si="7"/>
        <v>1300</v>
      </c>
      <c r="AF39" s="422">
        <v>1300</v>
      </c>
      <c r="AG39" s="383"/>
      <c r="AH39" s="383"/>
      <c r="AI39" s="385"/>
      <c r="AJ39" s="386"/>
      <c r="AO39" s="388"/>
    </row>
    <row r="40" spans="1:41" s="387" customFormat="1" ht="56.25">
      <c r="A40" s="418" t="s">
        <v>740</v>
      </c>
      <c r="B40" s="419" t="s">
        <v>741</v>
      </c>
      <c r="C40" s="380"/>
      <c r="D40" s="327"/>
      <c r="E40" s="420">
        <v>4</v>
      </c>
      <c r="F40" s="403" t="s">
        <v>787</v>
      </c>
      <c r="G40" s="402" t="s">
        <v>824</v>
      </c>
      <c r="H40" s="421">
        <v>2900</v>
      </c>
      <c r="I40" s="421">
        <v>2500</v>
      </c>
      <c r="J40" s="390"/>
      <c r="K40" s="390"/>
      <c r="L40" s="390"/>
      <c r="M40" s="390"/>
      <c r="N40" s="390"/>
      <c r="O40" s="390"/>
      <c r="P40" s="390"/>
      <c r="Q40" s="390"/>
      <c r="R40" s="390"/>
      <c r="S40" s="390"/>
      <c r="T40" s="390"/>
      <c r="U40" s="390"/>
      <c r="V40" s="390"/>
      <c r="W40" s="390"/>
      <c r="X40" s="390"/>
      <c r="Y40" s="390"/>
      <c r="Z40" s="390"/>
      <c r="AA40" s="390"/>
      <c r="AB40" s="390"/>
      <c r="AC40" s="390"/>
      <c r="AD40" s="390"/>
      <c r="AE40" s="422">
        <f t="shared" si="7"/>
        <v>2500</v>
      </c>
      <c r="AF40" s="422">
        <v>2500</v>
      </c>
      <c r="AG40" s="390"/>
      <c r="AH40" s="390"/>
      <c r="AI40" s="385"/>
      <c r="AJ40" s="386"/>
      <c r="AO40" s="388"/>
    </row>
    <row r="41" spans="1:41" s="387" customFormat="1" ht="56.25">
      <c r="A41" s="418" t="s">
        <v>742</v>
      </c>
      <c r="B41" s="419" t="s">
        <v>743</v>
      </c>
      <c r="C41" s="380"/>
      <c r="D41" s="327"/>
      <c r="E41" s="420">
        <v>1</v>
      </c>
      <c r="F41" s="403" t="s">
        <v>787</v>
      </c>
      <c r="G41" s="402" t="s">
        <v>801</v>
      </c>
      <c r="H41" s="421">
        <v>675</v>
      </c>
      <c r="I41" s="421">
        <v>650</v>
      </c>
      <c r="J41" s="390"/>
      <c r="K41" s="390"/>
      <c r="L41" s="390"/>
      <c r="M41" s="390"/>
      <c r="N41" s="390"/>
      <c r="O41" s="390"/>
      <c r="P41" s="390"/>
      <c r="Q41" s="390"/>
      <c r="R41" s="390"/>
      <c r="S41" s="390"/>
      <c r="T41" s="390"/>
      <c r="U41" s="390"/>
      <c r="V41" s="390"/>
      <c r="W41" s="390"/>
      <c r="X41" s="390"/>
      <c r="Y41" s="390"/>
      <c r="Z41" s="390"/>
      <c r="AA41" s="390"/>
      <c r="AB41" s="390"/>
      <c r="AC41" s="390"/>
      <c r="AD41" s="390"/>
      <c r="AE41" s="422">
        <f t="shared" si="7"/>
        <v>650</v>
      </c>
      <c r="AF41" s="422">
        <v>650</v>
      </c>
      <c r="AG41" s="390"/>
      <c r="AH41" s="390"/>
      <c r="AI41" s="385"/>
      <c r="AJ41" s="386"/>
      <c r="AO41" s="388"/>
    </row>
    <row r="42" spans="1:41" s="387" customFormat="1" ht="56.25">
      <c r="A42" s="418" t="s">
        <v>744</v>
      </c>
      <c r="B42" s="419" t="s">
        <v>745</v>
      </c>
      <c r="C42" s="380"/>
      <c r="D42" s="327"/>
      <c r="E42" s="420">
        <v>6</v>
      </c>
      <c r="F42" s="403" t="s">
        <v>787</v>
      </c>
      <c r="G42" s="402" t="s">
        <v>802</v>
      </c>
      <c r="H42" s="421">
        <v>4200</v>
      </c>
      <c r="I42" s="421">
        <v>3750</v>
      </c>
      <c r="J42" s="390"/>
      <c r="K42" s="390"/>
      <c r="L42" s="390"/>
      <c r="M42" s="390"/>
      <c r="N42" s="390"/>
      <c r="O42" s="390"/>
      <c r="P42" s="390"/>
      <c r="Q42" s="390"/>
      <c r="R42" s="390"/>
      <c r="S42" s="390"/>
      <c r="T42" s="390"/>
      <c r="U42" s="390"/>
      <c r="V42" s="390"/>
      <c r="W42" s="390"/>
      <c r="X42" s="390"/>
      <c r="Y42" s="390"/>
      <c r="Z42" s="390"/>
      <c r="AA42" s="390"/>
      <c r="AB42" s="390"/>
      <c r="AC42" s="390"/>
      <c r="AD42" s="390"/>
      <c r="AE42" s="422">
        <f t="shared" si="7"/>
        <v>3750</v>
      </c>
      <c r="AF42" s="422">
        <v>3750</v>
      </c>
      <c r="AG42" s="390"/>
      <c r="AH42" s="390"/>
      <c r="AI42" s="385"/>
      <c r="AJ42" s="386"/>
      <c r="AO42" s="388"/>
    </row>
    <row r="43" spans="1:41" s="387" customFormat="1" ht="56.25">
      <c r="A43" s="418" t="s">
        <v>746</v>
      </c>
      <c r="B43" s="419" t="s">
        <v>747</v>
      </c>
      <c r="C43" s="380"/>
      <c r="D43" s="327"/>
      <c r="E43" s="420">
        <v>1</v>
      </c>
      <c r="F43" s="403" t="s">
        <v>787</v>
      </c>
      <c r="G43" s="402" t="s">
        <v>803</v>
      </c>
      <c r="H43" s="421">
        <v>650</v>
      </c>
      <c r="I43" s="421">
        <v>650</v>
      </c>
      <c r="J43" s="390"/>
      <c r="K43" s="390"/>
      <c r="L43" s="390"/>
      <c r="M43" s="390"/>
      <c r="N43" s="390"/>
      <c r="O43" s="390"/>
      <c r="P43" s="390"/>
      <c r="Q43" s="390"/>
      <c r="R43" s="390"/>
      <c r="S43" s="390"/>
      <c r="T43" s="390"/>
      <c r="U43" s="390"/>
      <c r="V43" s="390"/>
      <c r="W43" s="390"/>
      <c r="X43" s="390"/>
      <c r="Y43" s="390"/>
      <c r="Z43" s="390"/>
      <c r="AA43" s="390"/>
      <c r="AB43" s="390"/>
      <c r="AC43" s="390"/>
      <c r="AD43" s="390"/>
      <c r="AE43" s="422">
        <f t="shared" si="7"/>
        <v>650</v>
      </c>
      <c r="AF43" s="422">
        <v>650</v>
      </c>
      <c r="AG43" s="390"/>
      <c r="AH43" s="390"/>
      <c r="AI43" s="385"/>
      <c r="AJ43" s="386"/>
      <c r="AO43" s="388"/>
    </row>
    <row r="44" spans="1:41" s="387" customFormat="1" ht="56.25">
      <c r="A44" s="418" t="s">
        <v>748</v>
      </c>
      <c r="B44" s="419" t="s">
        <v>749</v>
      </c>
      <c r="C44" s="380"/>
      <c r="D44" s="327"/>
      <c r="E44" s="420">
        <v>1</v>
      </c>
      <c r="F44" s="403" t="s">
        <v>787</v>
      </c>
      <c r="G44" s="402" t="s">
        <v>804</v>
      </c>
      <c r="H44" s="421">
        <v>650</v>
      </c>
      <c r="I44" s="421">
        <v>650</v>
      </c>
      <c r="J44" s="390"/>
      <c r="K44" s="390"/>
      <c r="L44" s="390"/>
      <c r="M44" s="390"/>
      <c r="N44" s="390"/>
      <c r="O44" s="390"/>
      <c r="P44" s="390"/>
      <c r="Q44" s="390"/>
      <c r="R44" s="390"/>
      <c r="S44" s="390"/>
      <c r="T44" s="390"/>
      <c r="U44" s="390"/>
      <c r="V44" s="390"/>
      <c r="W44" s="390"/>
      <c r="X44" s="390"/>
      <c r="Y44" s="390"/>
      <c r="Z44" s="390"/>
      <c r="AA44" s="390"/>
      <c r="AB44" s="390"/>
      <c r="AC44" s="390"/>
      <c r="AD44" s="390"/>
      <c r="AE44" s="422">
        <f t="shared" si="7"/>
        <v>650</v>
      </c>
      <c r="AF44" s="422">
        <v>650</v>
      </c>
      <c r="AG44" s="390"/>
      <c r="AH44" s="390"/>
      <c r="AI44" s="385"/>
      <c r="AJ44" s="386"/>
      <c r="AO44" s="388"/>
    </row>
    <row r="45" spans="1:41" s="387" customFormat="1" ht="56.25">
      <c r="A45" s="418" t="s">
        <v>750</v>
      </c>
      <c r="B45" s="419" t="s">
        <v>751</v>
      </c>
      <c r="C45" s="380"/>
      <c r="D45" s="327"/>
      <c r="E45" s="420">
        <v>6</v>
      </c>
      <c r="F45" s="403" t="s">
        <v>787</v>
      </c>
      <c r="G45" s="402" t="s">
        <v>825</v>
      </c>
      <c r="H45" s="421">
        <v>3600</v>
      </c>
      <c r="I45" s="421">
        <v>3558</v>
      </c>
      <c r="J45" s="390"/>
      <c r="K45" s="390"/>
      <c r="L45" s="390"/>
      <c r="M45" s="390"/>
      <c r="N45" s="390"/>
      <c r="O45" s="390"/>
      <c r="P45" s="390"/>
      <c r="Q45" s="390"/>
      <c r="R45" s="390"/>
      <c r="S45" s="390"/>
      <c r="T45" s="390"/>
      <c r="U45" s="390"/>
      <c r="V45" s="390"/>
      <c r="W45" s="390"/>
      <c r="X45" s="390"/>
      <c r="Y45" s="390"/>
      <c r="Z45" s="390"/>
      <c r="AA45" s="390"/>
      <c r="AB45" s="390"/>
      <c r="AC45" s="390"/>
      <c r="AD45" s="390"/>
      <c r="AE45" s="422">
        <f t="shared" si="7"/>
        <v>3558</v>
      </c>
      <c r="AF45" s="422">
        <v>3558</v>
      </c>
      <c r="AG45" s="390"/>
      <c r="AH45" s="390"/>
      <c r="AI45" s="385"/>
      <c r="AJ45" s="386"/>
      <c r="AO45" s="388"/>
    </row>
    <row r="46" spans="1:41" s="387" customFormat="1" ht="56.25">
      <c r="A46" s="418" t="s">
        <v>752</v>
      </c>
      <c r="B46" s="419" t="s">
        <v>753</v>
      </c>
      <c r="C46" s="380"/>
      <c r="D46" s="327"/>
      <c r="E46" s="420">
        <v>4</v>
      </c>
      <c r="F46" s="403" t="s">
        <v>787</v>
      </c>
      <c r="G46" s="402" t="s">
        <v>817</v>
      </c>
      <c r="H46" s="421">
        <v>2500</v>
      </c>
      <c r="I46" s="421">
        <v>2500</v>
      </c>
      <c r="J46" s="390"/>
      <c r="K46" s="390"/>
      <c r="L46" s="390"/>
      <c r="M46" s="390"/>
      <c r="N46" s="390"/>
      <c r="O46" s="390"/>
      <c r="P46" s="390"/>
      <c r="Q46" s="390"/>
      <c r="R46" s="390"/>
      <c r="S46" s="390"/>
      <c r="T46" s="390"/>
      <c r="U46" s="390"/>
      <c r="V46" s="390"/>
      <c r="W46" s="390"/>
      <c r="X46" s="390"/>
      <c r="Y46" s="390"/>
      <c r="Z46" s="390"/>
      <c r="AA46" s="390"/>
      <c r="AB46" s="390"/>
      <c r="AC46" s="390"/>
      <c r="AD46" s="390"/>
      <c r="AE46" s="422">
        <f t="shared" si="7"/>
        <v>2500</v>
      </c>
      <c r="AF46" s="422">
        <v>2500</v>
      </c>
      <c r="AG46" s="390"/>
      <c r="AH46" s="390"/>
      <c r="AI46" s="385"/>
      <c r="AJ46" s="386"/>
      <c r="AO46" s="388"/>
    </row>
    <row r="47" spans="1:41" s="387" customFormat="1" ht="56.25">
      <c r="A47" s="418" t="s">
        <v>754</v>
      </c>
      <c r="B47" s="419" t="s">
        <v>755</v>
      </c>
      <c r="C47" s="380"/>
      <c r="D47" s="327"/>
      <c r="E47" s="420">
        <v>1</v>
      </c>
      <c r="F47" s="403" t="s">
        <v>787</v>
      </c>
      <c r="G47" s="402" t="s">
        <v>816</v>
      </c>
      <c r="H47" s="421">
        <v>650</v>
      </c>
      <c r="I47" s="421">
        <v>650</v>
      </c>
      <c r="J47" s="390"/>
      <c r="K47" s="390"/>
      <c r="L47" s="390"/>
      <c r="M47" s="390"/>
      <c r="N47" s="390"/>
      <c r="O47" s="390"/>
      <c r="P47" s="390"/>
      <c r="Q47" s="390"/>
      <c r="R47" s="390"/>
      <c r="S47" s="390"/>
      <c r="T47" s="390"/>
      <c r="U47" s="390"/>
      <c r="V47" s="390"/>
      <c r="W47" s="390"/>
      <c r="X47" s="390"/>
      <c r="Y47" s="390"/>
      <c r="Z47" s="390"/>
      <c r="AA47" s="390"/>
      <c r="AB47" s="390"/>
      <c r="AC47" s="390"/>
      <c r="AD47" s="390"/>
      <c r="AE47" s="422">
        <f t="shared" si="7"/>
        <v>650</v>
      </c>
      <c r="AF47" s="422">
        <v>650</v>
      </c>
      <c r="AG47" s="390"/>
      <c r="AH47" s="390"/>
      <c r="AI47" s="385"/>
      <c r="AJ47" s="386"/>
      <c r="AO47" s="388"/>
    </row>
    <row r="48" spans="1:41" s="387" customFormat="1" ht="56.25">
      <c r="A48" s="418" t="s">
        <v>756</v>
      </c>
      <c r="B48" s="419" t="s">
        <v>757</v>
      </c>
      <c r="C48" s="380"/>
      <c r="D48" s="327"/>
      <c r="E48" s="420">
        <v>4</v>
      </c>
      <c r="F48" s="403" t="s">
        <v>787</v>
      </c>
      <c r="G48" s="402" t="s">
        <v>805</v>
      </c>
      <c r="H48" s="421">
        <v>2500</v>
      </c>
      <c r="I48" s="421">
        <v>2427</v>
      </c>
      <c r="J48" s="390"/>
      <c r="K48" s="390"/>
      <c r="L48" s="390"/>
      <c r="M48" s="390"/>
      <c r="N48" s="390"/>
      <c r="O48" s="390"/>
      <c r="P48" s="390"/>
      <c r="Q48" s="390"/>
      <c r="R48" s="390"/>
      <c r="S48" s="390"/>
      <c r="T48" s="390"/>
      <c r="U48" s="390"/>
      <c r="V48" s="390"/>
      <c r="W48" s="390"/>
      <c r="X48" s="390"/>
      <c r="Y48" s="390"/>
      <c r="Z48" s="390"/>
      <c r="AA48" s="390"/>
      <c r="AB48" s="390"/>
      <c r="AC48" s="390"/>
      <c r="AD48" s="390"/>
      <c r="AE48" s="422">
        <f t="shared" si="7"/>
        <v>2427</v>
      </c>
      <c r="AF48" s="422">
        <v>2427</v>
      </c>
      <c r="AG48" s="390"/>
      <c r="AH48" s="390"/>
      <c r="AI48" s="385"/>
      <c r="AJ48" s="386"/>
      <c r="AO48" s="388"/>
    </row>
    <row r="49" spans="1:41" s="387" customFormat="1" ht="56.25">
      <c r="A49" s="418" t="s">
        <v>758</v>
      </c>
      <c r="B49" s="419" t="s">
        <v>759</v>
      </c>
      <c r="C49" s="380"/>
      <c r="D49" s="327"/>
      <c r="E49" s="420">
        <v>6</v>
      </c>
      <c r="F49" s="403" t="s">
        <v>787</v>
      </c>
      <c r="G49" s="402" t="s">
        <v>806</v>
      </c>
      <c r="H49" s="421">
        <v>3600</v>
      </c>
      <c r="I49" s="421">
        <v>3578</v>
      </c>
      <c r="J49" s="390"/>
      <c r="K49" s="390"/>
      <c r="L49" s="390"/>
      <c r="M49" s="390"/>
      <c r="N49" s="390"/>
      <c r="O49" s="390"/>
      <c r="P49" s="390"/>
      <c r="Q49" s="390"/>
      <c r="R49" s="390"/>
      <c r="S49" s="390"/>
      <c r="T49" s="390"/>
      <c r="U49" s="390"/>
      <c r="V49" s="390"/>
      <c r="W49" s="390"/>
      <c r="X49" s="390"/>
      <c r="Y49" s="390"/>
      <c r="Z49" s="390"/>
      <c r="AA49" s="390"/>
      <c r="AB49" s="390"/>
      <c r="AC49" s="390"/>
      <c r="AD49" s="390"/>
      <c r="AE49" s="422">
        <f t="shared" si="7"/>
        <v>3578</v>
      </c>
      <c r="AF49" s="422">
        <v>3578</v>
      </c>
      <c r="AG49" s="390"/>
      <c r="AH49" s="390"/>
      <c r="AI49" s="385"/>
      <c r="AJ49" s="386"/>
      <c r="AO49" s="388"/>
    </row>
    <row r="50" spans="1:41" s="387" customFormat="1" ht="56.25">
      <c r="A50" s="418" t="s">
        <v>760</v>
      </c>
      <c r="B50" s="419" t="s">
        <v>898</v>
      </c>
      <c r="C50" s="380"/>
      <c r="D50" s="327"/>
      <c r="E50" s="420">
        <v>9</v>
      </c>
      <c r="F50" s="403" t="s">
        <v>787</v>
      </c>
      <c r="G50" s="402" t="s">
        <v>826</v>
      </c>
      <c r="H50" s="421">
        <v>5500</v>
      </c>
      <c r="I50" s="421">
        <v>5040</v>
      </c>
      <c r="J50" s="390"/>
      <c r="K50" s="390"/>
      <c r="L50" s="390"/>
      <c r="M50" s="390"/>
      <c r="N50" s="390"/>
      <c r="O50" s="390"/>
      <c r="P50" s="390"/>
      <c r="Q50" s="390"/>
      <c r="R50" s="390"/>
      <c r="S50" s="390"/>
      <c r="T50" s="390"/>
      <c r="U50" s="390"/>
      <c r="V50" s="390"/>
      <c r="W50" s="390"/>
      <c r="X50" s="390"/>
      <c r="Y50" s="390"/>
      <c r="Z50" s="390"/>
      <c r="AA50" s="390"/>
      <c r="AB50" s="390"/>
      <c r="AC50" s="390"/>
      <c r="AD50" s="390"/>
      <c r="AE50" s="422">
        <f t="shared" si="7"/>
        <v>5040</v>
      </c>
      <c r="AF50" s="422">
        <v>5040</v>
      </c>
      <c r="AG50" s="390"/>
      <c r="AH50" s="390"/>
      <c r="AI50" s="385"/>
      <c r="AJ50" s="386"/>
      <c r="AO50" s="388"/>
    </row>
    <row r="51" spans="1:41" s="387" customFormat="1" ht="56.25">
      <c r="A51" s="418" t="s">
        <v>761</v>
      </c>
      <c r="B51" s="419" t="s">
        <v>762</v>
      </c>
      <c r="C51" s="380"/>
      <c r="D51" s="327"/>
      <c r="E51" s="420">
        <v>4</v>
      </c>
      <c r="F51" s="403" t="s">
        <v>787</v>
      </c>
      <c r="G51" s="402" t="s">
        <v>827</v>
      </c>
      <c r="H51" s="421">
        <v>2400</v>
      </c>
      <c r="I51" s="421">
        <v>2400</v>
      </c>
      <c r="J51" s="390"/>
      <c r="K51" s="390"/>
      <c r="L51" s="390"/>
      <c r="M51" s="390"/>
      <c r="N51" s="390"/>
      <c r="O51" s="390"/>
      <c r="P51" s="390"/>
      <c r="Q51" s="390"/>
      <c r="R51" s="390"/>
      <c r="S51" s="390"/>
      <c r="T51" s="390"/>
      <c r="U51" s="390"/>
      <c r="V51" s="390"/>
      <c r="W51" s="390"/>
      <c r="X51" s="390"/>
      <c r="Y51" s="390"/>
      <c r="Z51" s="390"/>
      <c r="AA51" s="390"/>
      <c r="AB51" s="390"/>
      <c r="AC51" s="390"/>
      <c r="AD51" s="390"/>
      <c r="AE51" s="422">
        <f t="shared" si="7"/>
        <v>2400</v>
      </c>
      <c r="AF51" s="422">
        <v>2400</v>
      </c>
      <c r="AG51" s="390"/>
      <c r="AH51" s="390"/>
      <c r="AI51" s="385"/>
      <c r="AJ51" s="386"/>
      <c r="AO51" s="388"/>
    </row>
    <row r="52" spans="1:41" s="387" customFormat="1" ht="56.25">
      <c r="A52" s="418" t="s">
        <v>763</v>
      </c>
      <c r="B52" s="419" t="s">
        <v>764</v>
      </c>
      <c r="C52" s="380"/>
      <c r="D52" s="327"/>
      <c r="E52" s="420">
        <v>1</v>
      </c>
      <c r="F52" s="403" t="s">
        <v>787</v>
      </c>
      <c r="G52" s="402" t="s">
        <v>815</v>
      </c>
      <c r="H52" s="421">
        <v>600</v>
      </c>
      <c r="I52" s="421">
        <v>600</v>
      </c>
      <c r="J52" s="390"/>
      <c r="K52" s="390"/>
      <c r="L52" s="390"/>
      <c r="M52" s="390"/>
      <c r="N52" s="390"/>
      <c r="O52" s="390"/>
      <c r="P52" s="390"/>
      <c r="Q52" s="390"/>
      <c r="R52" s="390"/>
      <c r="S52" s="390"/>
      <c r="T52" s="390"/>
      <c r="U52" s="390"/>
      <c r="V52" s="390"/>
      <c r="W52" s="390"/>
      <c r="X52" s="390"/>
      <c r="Y52" s="390"/>
      <c r="Z52" s="390"/>
      <c r="AA52" s="390"/>
      <c r="AB52" s="390"/>
      <c r="AC52" s="390"/>
      <c r="AD52" s="390"/>
      <c r="AE52" s="422">
        <f t="shared" si="7"/>
        <v>600</v>
      </c>
      <c r="AF52" s="422">
        <v>600</v>
      </c>
      <c r="AG52" s="390"/>
      <c r="AH52" s="390"/>
      <c r="AI52" s="385"/>
      <c r="AJ52" s="386"/>
      <c r="AO52" s="388"/>
    </row>
    <row r="53" spans="1:41" s="387" customFormat="1" ht="56.25">
      <c r="A53" s="418" t="s">
        <v>765</v>
      </c>
      <c r="B53" s="419" t="s">
        <v>766</v>
      </c>
      <c r="C53" s="380"/>
      <c r="D53" s="327"/>
      <c r="E53" s="420">
        <v>2</v>
      </c>
      <c r="F53" s="403" t="s">
        <v>787</v>
      </c>
      <c r="G53" s="402" t="s">
        <v>814</v>
      </c>
      <c r="H53" s="421">
        <v>1200</v>
      </c>
      <c r="I53" s="421">
        <v>1185</v>
      </c>
      <c r="J53" s="390"/>
      <c r="K53" s="390"/>
      <c r="L53" s="390"/>
      <c r="M53" s="390"/>
      <c r="N53" s="390"/>
      <c r="O53" s="390"/>
      <c r="P53" s="390"/>
      <c r="Q53" s="390"/>
      <c r="R53" s="390"/>
      <c r="S53" s="390"/>
      <c r="T53" s="390"/>
      <c r="U53" s="390"/>
      <c r="V53" s="390"/>
      <c r="W53" s="390"/>
      <c r="X53" s="390"/>
      <c r="Y53" s="390"/>
      <c r="Z53" s="390"/>
      <c r="AA53" s="390"/>
      <c r="AB53" s="390"/>
      <c r="AC53" s="390"/>
      <c r="AD53" s="390"/>
      <c r="AE53" s="422">
        <f t="shared" si="7"/>
        <v>1185</v>
      </c>
      <c r="AF53" s="422">
        <v>1185</v>
      </c>
      <c r="AG53" s="390"/>
      <c r="AH53" s="390"/>
      <c r="AI53" s="385"/>
      <c r="AJ53" s="386"/>
      <c r="AO53" s="388"/>
    </row>
    <row r="54" spans="1:41" s="387" customFormat="1" ht="56.25">
      <c r="A54" s="418" t="s">
        <v>767</v>
      </c>
      <c r="B54" s="419" t="s">
        <v>768</v>
      </c>
      <c r="C54" s="380"/>
      <c r="D54" s="327"/>
      <c r="E54" s="420">
        <v>9</v>
      </c>
      <c r="F54" s="403" t="s">
        <v>787</v>
      </c>
      <c r="G54" s="402" t="s">
        <v>812</v>
      </c>
      <c r="H54" s="421">
        <v>7400</v>
      </c>
      <c r="I54" s="421">
        <v>7400</v>
      </c>
      <c r="J54" s="390"/>
      <c r="K54" s="390"/>
      <c r="L54" s="390"/>
      <c r="M54" s="390"/>
      <c r="N54" s="390"/>
      <c r="O54" s="390"/>
      <c r="P54" s="390"/>
      <c r="Q54" s="390"/>
      <c r="R54" s="390"/>
      <c r="S54" s="390"/>
      <c r="T54" s="390"/>
      <c r="U54" s="390"/>
      <c r="V54" s="390"/>
      <c r="W54" s="390"/>
      <c r="X54" s="390"/>
      <c r="Y54" s="390"/>
      <c r="Z54" s="390"/>
      <c r="AA54" s="390"/>
      <c r="AB54" s="390"/>
      <c r="AC54" s="390"/>
      <c r="AD54" s="390"/>
      <c r="AE54" s="422">
        <f t="shared" si="7"/>
        <v>7400</v>
      </c>
      <c r="AF54" s="422">
        <v>7400</v>
      </c>
      <c r="AG54" s="390"/>
      <c r="AH54" s="390"/>
      <c r="AI54" s="385"/>
      <c r="AJ54" s="386"/>
      <c r="AO54" s="388"/>
    </row>
    <row r="55" spans="1:41" s="387" customFormat="1" ht="56.25">
      <c r="A55" s="418" t="s">
        <v>769</v>
      </c>
      <c r="B55" s="419" t="s">
        <v>770</v>
      </c>
      <c r="C55" s="380"/>
      <c r="D55" s="327"/>
      <c r="E55" s="420">
        <v>2</v>
      </c>
      <c r="F55" s="403" t="s">
        <v>787</v>
      </c>
      <c r="G55" s="402" t="s">
        <v>813</v>
      </c>
      <c r="H55" s="421">
        <v>1414</v>
      </c>
      <c r="I55" s="421">
        <v>1350</v>
      </c>
      <c r="J55" s="390"/>
      <c r="K55" s="390"/>
      <c r="L55" s="390"/>
      <c r="M55" s="390"/>
      <c r="N55" s="390"/>
      <c r="O55" s="390"/>
      <c r="P55" s="390"/>
      <c r="Q55" s="390"/>
      <c r="R55" s="390"/>
      <c r="S55" s="390"/>
      <c r="T55" s="390"/>
      <c r="U55" s="390"/>
      <c r="V55" s="390"/>
      <c r="W55" s="390"/>
      <c r="X55" s="390"/>
      <c r="Y55" s="390"/>
      <c r="Z55" s="390"/>
      <c r="AA55" s="390"/>
      <c r="AB55" s="390"/>
      <c r="AC55" s="390"/>
      <c r="AD55" s="390"/>
      <c r="AE55" s="422">
        <f t="shared" si="7"/>
        <v>1350</v>
      </c>
      <c r="AF55" s="422">
        <v>1350</v>
      </c>
      <c r="AG55" s="390"/>
      <c r="AH55" s="390"/>
      <c r="AI55" s="385"/>
      <c r="AJ55" s="386"/>
      <c r="AO55" s="388"/>
    </row>
    <row r="56" spans="1:41" s="387" customFormat="1" ht="56.25">
      <c r="A56" s="418" t="s">
        <v>771</v>
      </c>
      <c r="B56" s="419" t="s">
        <v>772</v>
      </c>
      <c r="C56" s="380"/>
      <c r="D56" s="327"/>
      <c r="E56" s="420">
        <v>1</v>
      </c>
      <c r="F56" s="403" t="s">
        <v>787</v>
      </c>
      <c r="G56" s="402" t="s">
        <v>829</v>
      </c>
      <c r="H56" s="421">
        <v>600</v>
      </c>
      <c r="I56" s="421">
        <v>600</v>
      </c>
      <c r="J56" s="390"/>
      <c r="K56" s="390"/>
      <c r="L56" s="390"/>
      <c r="M56" s="390"/>
      <c r="N56" s="390"/>
      <c r="O56" s="390"/>
      <c r="P56" s="390"/>
      <c r="Q56" s="390"/>
      <c r="R56" s="390"/>
      <c r="S56" s="390"/>
      <c r="T56" s="390"/>
      <c r="U56" s="390"/>
      <c r="V56" s="390"/>
      <c r="W56" s="390"/>
      <c r="X56" s="390"/>
      <c r="Y56" s="390"/>
      <c r="Z56" s="390"/>
      <c r="AA56" s="390"/>
      <c r="AB56" s="390"/>
      <c r="AC56" s="390"/>
      <c r="AD56" s="390"/>
      <c r="AE56" s="422">
        <f t="shared" si="7"/>
        <v>600</v>
      </c>
      <c r="AF56" s="422">
        <v>600</v>
      </c>
      <c r="AG56" s="390"/>
      <c r="AH56" s="390"/>
      <c r="AI56" s="385"/>
      <c r="AJ56" s="386"/>
      <c r="AO56" s="388"/>
    </row>
    <row r="57" spans="1:41" s="387" customFormat="1" ht="56.25">
      <c r="A57" s="418" t="s">
        <v>773</v>
      </c>
      <c r="B57" s="419" t="s">
        <v>774</v>
      </c>
      <c r="C57" s="380"/>
      <c r="D57" s="327"/>
      <c r="E57" s="420">
        <v>1</v>
      </c>
      <c r="F57" s="403" t="s">
        <v>787</v>
      </c>
      <c r="G57" s="402" t="s">
        <v>828</v>
      </c>
      <c r="H57" s="421">
        <v>600</v>
      </c>
      <c r="I57" s="421">
        <v>600</v>
      </c>
      <c r="J57" s="390"/>
      <c r="K57" s="390"/>
      <c r="L57" s="390"/>
      <c r="M57" s="390"/>
      <c r="N57" s="390"/>
      <c r="O57" s="390"/>
      <c r="P57" s="390"/>
      <c r="Q57" s="390"/>
      <c r="R57" s="390"/>
      <c r="S57" s="390"/>
      <c r="T57" s="390"/>
      <c r="U57" s="390"/>
      <c r="V57" s="390"/>
      <c r="W57" s="390"/>
      <c r="X57" s="390"/>
      <c r="Y57" s="390"/>
      <c r="Z57" s="390"/>
      <c r="AA57" s="390"/>
      <c r="AB57" s="390"/>
      <c r="AC57" s="390"/>
      <c r="AD57" s="390"/>
      <c r="AE57" s="422">
        <f t="shared" si="7"/>
        <v>600</v>
      </c>
      <c r="AF57" s="422">
        <v>600</v>
      </c>
      <c r="AG57" s="390"/>
      <c r="AH57" s="390"/>
      <c r="AI57" s="385"/>
      <c r="AJ57" s="386"/>
      <c r="AO57" s="388"/>
    </row>
    <row r="58" spans="1:41" s="387" customFormat="1" ht="56.25">
      <c r="A58" s="418" t="s">
        <v>775</v>
      </c>
      <c r="B58" s="419" t="s">
        <v>776</v>
      </c>
      <c r="C58" s="380"/>
      <c r="D58" s="327"/>
      <c r="E58" s="420">
        <v>10</v>
      </c>
      <c r="F58" s="403" t="s">
        <v>787</v>
      </c>
      <c r="G58" s="402" t="s">
        <v>830</v>
      </c>
      <c r="H58" s="421">
        <v>5900</v>
      </c>
      <c r="I58" s="421">
        <v>5750</v>
      </c>
      <c r="J58" s="390"/>
      <c r="K58" s="390"/>
      <c r="L58" s="390"/>
      <c r="M58" s="390"/>
      <c r="N58" s="390"/>
      <c r="O58" s="390"/>
      <c r="P58" s="390"/>
      <c r="Q58" s="390"/>
      <c r="R58" s="390"/>
      <c r="S58" s="390"/>
      <c r="T58" s="390"/>
      <c r="U58" s="390"/>
      <c r="V58" s="390"/>
      <c r="W58" s="390"/>
      <c r="X58" s="390"/>
      <c r="Y58" s="390"/>
      <c r="Z58" s="390"/>
      <c r="AA58" s="390"/>
      <c r="AB58" s="390"/>
      <c r="AC58" s="390"/>
      <c r="AD58" s="390"/>
      <c r="AE58" s="422">
        <f t="shared" si="7"/>
        <v>5750</v>
      </c>
      <c r="AF58" s="422">
        <v>5750</v>
      </c>
      <c r="AG58" s="390"/>
      <c r="AH58" s="390"/>
      <c r="AI58" s="385"/>
      <c r="AJ58" s="386"/>
      <c r="AO58" s="388"/>
    </row>
    <row r="59" spans="1:41" s="387" customFormat="1" ht="56.25">
      <c r="A59" s="418" t="s">
        <v>777</v>
      </c>
      <c r="B59" s="419" t="s">
        <v>778</v>
      </c>
      <c r="C59" s="380"/>
      <c r="D59" s="327"/>
      <c r="E59" s="420">
        <v>6</v>
      </c>
      <c r="F59" s="403" t="s">
        <v>787</v>
      </c>
      <c r="G59" s="402" t="s">
        <v>810</v>
      </c>
      <c r="H59" s="421">
        <v>3750</v>
      </c>
      <c r="I59" s="421">
        <v>3720</v>
      </c>
      <c r="J59" s="390"/>
      <c r="K59" s="390"/>
      <c r="L59" s="390"/>
      <c r="M59" s="390"/>
      <c r="N59" s="390"/>
      <c r="O59" s="390"/>
      <c r="P59" s="390"/>
      <c r="Q59" s="390"/>
      <c r="R59" s="390"/>
      <c r="S59" s="390"/>
      <c r="T59" s="390"/>
      <c r="U59" s="390"/>
      <c r="V59" s="390"/>
      <c r="W59" s="390"/>
      <c r="X59" s="390"/>
      <c r="Y59" s="390"/>
      <c r="Z59" s="390"/>
      <c r="AA59" s="390"/>
      <c r="AB59" s="390"/>
      <c r="AC59" s="390"/>
      <c r="AD59" s="390"/>
      <c r="AE59" s="422">
        <f t="shared" si="7"/>
        <v>3720</v>
      </c>
      <c r="AF59" s="422">
        <v>3720</v>
      </c>
      <c r="AG59" s="390"/>
      <c r="AH59" s="390"/>
      <c r="AI59" s="385"/>
      <c r="AJ59" s="386"/>
      <c r="AO59" s="388"/>
    </row>
    <row r="60" spans="1:41" s="387" customFormat="1" ht="56.25">
      <c r="A60" s="418" t="s">
        <v>779</v>
      </c>
      <c r="B60" s="419" t="s">
        <v>780</v>
      </c>
      <c r="C60" s="380"/>
      <c r="D60" s="327"/>
      <c r="E60" s="420">
        <v>8</v>
      </c>
      <c r="F60" s="403" t="s">
        <v>787</v>
      </c>
      <c r="G60" s="402" t="s">
        <v>811</v>
      </c>
      <c r="H60" s="421">
        <v>4960</v>
      </c>
      <c r="I60" s="421">
        <v>4960</v>
      </c>
      <c r="J60" s="390"/>
      <c r="K60" s="390"/>
      <c r="L60" s="390"/>
      <c r="M60" s="390"/>
      <c r="N60" s="390"/>
      <c r="O60" s="390"/>
      <c r="P60" s="390"/>
      <c r="Q60" s="390"/>
      <c r="R60" s="390"/>
      <c r="S60" s="390"/>
      <c r="T60" s="390"/>
      <c r="U60" s="390"/>
      <c r="V60" s="390"/>
      <c r="W60" s="390"/>
      <c r="X60" s="390"/>
      <c r="Y60" s="390"/>
      <c r="Z60" s="390"/>
      <c r="AA60" s="390"/>
      <c r="AB60" s="390"/>
      <c r="AC60" s="390"/>
      <c r="AD60" s="390"/>
      <c r="AE60" s="422">
        <f t="shared" si="7"/>
        <v>4960</v>
      </c>
      <c r="AF60" s="422">
        <v>4960</v>
      </c>
      <c r="AG60" s="390"/>
      <c r="AH60" s="390"/>
      <c r="AI60" s="385"/>
      <c r="AJ60" s="386"/>
      <c r="AO60" s="388"/>
    </row>
    <row r="61" spans="1:41" s="387" customFormat="1" ht="56.25">
      <c r="A61" s="418" t="s">
        <v>781</v>
      </c>
      <c r="B61" s="419" t="s">
        <v>782</v>
      </c>
      <c r="C61" s="380"/>
      <c r="D61" s="327"/>
      <c r="E61" s="420">
        <v>6</v>
      </c>
      <c r="F61" s="403" t="s">
        <v>787</v>
      </c>
      <c r="G61" s="402" t="s">
        <v>809</v>
      </c>
      <c r="H61" s="421">
        <v>3920</v>
      </c>
      <c r="I61" s="421">
        <v>3720</v>
      </c>
      <c r="J61" s="390"/>
      <c r="K61" s="390"/>
      <c r="L61" s="390"/>
      <c r="M61" s="390"/>
      <c r="N61" s="390"/>
      <c r="O61" s="390"/>
      <c r="P61" s="390"/>
      <c r="Q61" s="390"/>
      <c r="R61" s="390"/>
      <c r="S61" s="390"/>
      <c r="T61" s="390"/>
      <c r="U61" s="390"/>
      <c r="V61" s="390"/>
      <c r="W61" s="390"/>
      <c r="X61" s="390"/>
      <c r="Y61" s="390"/>
      <c r="Z61" s="390"/>
      <c r="AA61" s="390"/>
      <c r="AB61" s="390"/>
      <c r="AC61" s="390"/>
      <c r="AD61" s="390"/>
      <c r="AE61" s="422">
        <f t="shared" si="7"/>
        <v>3720</v>
      </c>
      <c r="AF61" s="422">
        <v>3720</v>
      </c>
      <c r="AG61" s="390"/>
      <c r="AH61" s="390"/>
      <c r="AI61" s="385"/>
      <c r="AJ61" s="386"/>
      <c r="AO61" s="388"/>
    </row>
    <row r="62" spans="1:41" s="387" customFormat="1" ht="56.25">
      <c r="A62" s="418" t="s">
        <v>783</v>
      </c>
      <c r="B62" s="419" t="s">
        <v>784</v>
      </c>
      <c r="C62" s="380"/>
      <c r="D62" s="327"/>
      <c r="E62" s="420">
        <v>5</v>
      </c>
      <c r="F62" s="403" t="s">
        <v>787</v>
      </c>
      <c r="G62" s="402" t="s">
        <v>808</v>
      </c>
      <c r="H62" s="421">
        <v>3100</v>
      </c>
      <c r="I62" s="421">
        <v>2990</v>
      </c>
      <c r="J62" s="390"/>
      <c r="K62" s="390"/>
      <c r="L62" s="390"/>
      <c r="M62" s="390"/>
      <c r="N62" s="390"/>
      <c r="O62" s="390"/>
      <c r="P62" s="390"/>
      <c r="Q62" s="390"/>
      <c r="R62" s="390"/>
      <c r="S62" s="390"/>
      <c r="T62" s="390"/>
      <c r="U62" s="390"/>
      <c r="V62" s="390"/>
      <c r="W62" s="390"/>
      <c r="X62" s="390"/>
      <c r="Y62" s="390"/>
      <c r="Z62" s="390"/>
      <c r="AA62" s="390"/>
      <c r="AB62" s="390"/>
      <c r="AC62" s="390"/>
      <c r="AD62" s="390"/>
      <c r="AE62" s="422">
        <f t="shared" si="7"/>
        <v>2990</v>
      </c>
      <c r="AF62" s="422">
        <v>2990</v>
      </c>
      <c r="AG62" s="390"/>
      <c r="AH62" s="390"/>
      <c r="AI62" s="385"/>
      <c r="AJ62" s="386"/>
      <c r="AO62" s="388"/>
    </row>
    <row r="63" spans="1:41" s="387" customFormat="1" ht="56.25">
      <c r="A63" s="418" t="s">
        <v>785</v>
      </c>
      <c r="B63" s="419" t="s">
        <v>786</v>
      </c>
      <c r="C63" s="380"/>
      <c r="D63" s="327"/>
      <c r="E63" s="420">
        <v>8</v>
      </c>
      <c r="F63" s="403" t="s">
        <v>787</v>
      </c>
      <c r="G63" s="402" t="s">
        <v>807</v>
      </c>
      <c r="H63" s="421">
        <v>5010</v>
      </c>
      <c r="I63" s="421">
        <v>4852</v>
      </c>
      <c r="J63" s="390"/>
      <c r="K63" s="390"/>
      <c r="L63" s="390"/>
      <c r="M63" s="390"/>
      <c r="N63" s="390"/>
      <c r="O63" s="390"/>
      <c r="P63" s="390"/>
      <c r="Q63" s="390"/>
      <c r="R63" s="390"/>
      <c r="S63" s="390"/>
      <c r="T63" s="390"/>
      <c r="U63" s="390"/>
      <c r="V63" s="390"/>
      <c r="W63" s="390"/>
      <c r="X63" s="390"/>
      <c r="Y63" s="390"/>
      <c r="Z63" s="390"/>
      <c r="AA63" s="390"/>
      <c r="AB63" s="390"/>
      <c r="AC63" s="390"/>
      <c r="AD63" s="390"/>
      <c r="AE63" s="422">
        <f t="shared" si="7"/>
        <v>4852</v>
      </c>
      <c r="AF63" s="422">
        <v>4852</v>
      </c>
      <c r="AG63" s="390"/>
      <c r="AH63" s="390"/>
      <c r="AI63" s="385"/>
      <c r="AJ63" s="386"/>
      <c r="AO63" s="388"/>
    </row>
    <row r="64" spans="1:41" s="387" customFormat="1">
      <c r="A64" s="398"/>
      <c r="B64" s="399"/>
      <c r="C64" s="380"/>
      <c r="D64" s="327"/>
      <c r="E64" s="389"/>
      <c r="F64" s="327"/>
      <c r="G64" s="438"/>
      <c r="H64" s="400"/>
      <c r="I64" s="391"/>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401"/>
      <c r="AJ64" s="386"/>
      <c r="AO64" s="388"/>
    </row>
    <row r="65" spans="1:41" s="448" customFormat="1" ht="66" customHeight="1">
      <c r="A65" s="439" t="s">
        <v>48</v>
      </c>
      <c r="B65" s="440" t="s">
        <v>540</v>
      </c>
      <c r="C65" s="441"/>
      <c r="D65" s="442"/>
      <c r="E65" s="443">
        <v>430</v>
      </c>
      <c r="F65" s="442"/>
      <c r="G65" s="442"/>
      <c r="H65" s="444">
        <f t="shared" ref="H65:AE65" si="8">H67</f>
        <v>202663</v>
      </c>
      <c r="I65" s="444">
        <f t="shared" si="8"/>
        <v>199810.49902700001</v>
      </c>
      <c r="J65" s="444">
        <f t="shared" si="8"/>
        <v>0</v>
      </c>
      <c r="K65" s="444">
        <f t="shared" si="8"/>
        <v>0</v>
      </c>
      <c r="L65" s="444">
        <f t="shared" si="8"/>
        <v>0</v>
      </c>
      <c r="M65" s="444">
        <f t="shared" si="8"/>
        <v>81360</v>
      </c>
      <c r="N65" s="444">
        <f t="shared" si="8"/>
        <v>0</v>
      </c>
      <c r="O65" s="444">
        <f t="shared" si="8"/>
        <v>0</v>
      </c>
      <c r="P65" s="444">
        <f t="shared" si="8"/>
        <v>0</v>
      </c>
      <c r="Q65" s="444">
        <f t="shared" si="8"/>
        <v>0</v>
      </c>
      <c r="R65" s="444">
        <f t="shared" si="8"/>
        <v>0</v>
      </c>
      <c r="S65" s="444">
        <f t="shared" si="8"/>
        <v>81360</v>
      </c>
      <c r="T65" s="444">
        <f t="shared" si="8"/>
        <v>81360</v>
      </c>
      <c r="U65" s="444">
        <f t="shared" si="8"/>
        <v>203400</v>
      </c>
      <c r="V65" s="444">
        <f t="shared" si="8"/>
        <v>203400</v>
      </c>
      <c r="W65" s="444">
        <f t="shared" si="8"/>
        <v>0</v>
      </c>
      <c r="X65" s="444">
        <f t="shared" si="8"/>
        <v>0</v>
      </c>
      <c r="Y65" s="444">
        <f t="shared" si="8"/>
        <v>0</v>
      </c>
      <c r="Z65" s="444">
        <f t="shared" si="8"/>
        <v>0</v>
      </c>
      <c r="AA65" s="444">
        <f t="shared" si="8"/>
        <v>0</v>
      </c>
      <c r="AB65" s="444">
        <f t="shared" si="8"/>
        <v>0</v>
      </c>
      <c r="AC65" s="444">
        <f t="shared" si="8"/>
        <v>0</v>
      </c>
      <c r="AD65" s="444">
        <f t="shared" si="8"/>
        <v>0</v>
      </c>
      <c r="AE65" s="444">
        <f t="shared" si="8"/>
        <v>98469.449124299979</v>
      </c>
      <c r="AF65" s="444">
        <f>AF67</f>
        <v>98469.449124299979</v>
      </c>
      <c r="AG65" s="445"/>
      <c r="AH65" s="445"/>
      <c r="AI65" s="446"/>
      <c r="AJ65" s="447"/>
      <c r="AO65" s="449" t="e">
        <f>#REF!+AO20</f>
        <v>#REF!</v>
      </c>
    </row>
    <row r="66" spans="1:41" s="387" customFormat="1" ht="23.45" customHeight="1">
      <c r="A66" s="392" t="s">
        <v>35</v>
      </c>
      <c r="B66" s="396" t="s">
        <v>541</v>
      </c>
      <c r="C66" s="397"/>
      <c r="D66" s="389"/>
      <c r="E66" s="381"/>
      <c r="F66" s="381"/>
      <c r="G66" s="381"/>
      <c r="H66" s="405"/>
      <c r="I66" s="405"/>
      <c r="J66" s="324"/>
      <c r="K66" s="331"/>
      <c r="L66" s="331"/>
      <c r="M66" s="331"/>
      <c r="N66" s="331"/>
      <c r="O66" s="331"/>
      <c r="P66" s="331"/>
      <c r="Q66" s="331"/>
      <c r="R66" s="331"/>
      <c r="S66" s="331"/>
      <c r="T66" s="27"/>
      <c r="U66" s="405">
        <v>22600</v>
      </c>
      <c r="V66" s="405">
        <v>22600</v>
      </c>
      <c r="W66" s="331"/>
      <c r="X66" s="331"/>
      <c r="Y66" s="405"/>
      <c r="Z66" s="405"/>
      <c r="AA66" s="405"/>
      <c r="AB66" s="405"/>
      <c r="AC66" s="325"/>
      <c r="AD66" s="325"/>
      <c r="AE66" s="405"/>
      <c r="AF66" s="405"/>
      <c r="AG66" s="325"/>
      <c r="AH66" s="325"/>
      <c r="AI66" s="401"/>
      <c r="AJ66" s="386"/>
    </row>
    <row r="67" spans="1:41" s="387" customFormat="1" ht="38.1" customHeight="1">
      <c r="A67" s="392" t="s">
        <v>42</v>
      </c>
      <c r="B67" s="396" t="s">
        <v>542</v>
      </c>
      <c r="C67" s="397"/>
      <c r="D67" s="389"/>
      <c r="E67" s="381">
        <f>SUM(E68:E94)</f>
        <v>430</v>
      </c>
      <c r="F67" s="381"/>
      <c r="G67" s="381"/>
      <c r="H67" s="325">
        <f t="shared" ref="H67:AD67" si="9">SUM(H68:H94)</f>
        <v>202663</v>
      </c>
      <c r="I67" s="325">
        <f t="shared" si="9"/>
        <v>199810.49902700001</v>
      </c>
      <c r="J67" s="325">
        <f t="shared" si="9"/>
        <v>0</v>
      </c>
      <c r="K67" s="325">
        <f t="shared" si="9"/>
        <v>0</v>
      </c>
      <c r="L67" s="325">
        <f t="shared" si="9"/>
        <v>0</v>
      </c>
      <c r="M67" s="325">
        <f t="shared" si="9"/>
        <v>81360</v>
      </c>
      <c r="N67" s="325"/>
      <c r="O67" s="325">
        <f t="shared" si="9"/>
        <v>0</v>
      </c>
      <c r="P67" s="325">
        <f t="shared" si="9"/>
        <v>0</v>
      </c>
      <c r="Q67" s="325">
        <f t="shared" si="9"/>
        <v>0</v>
      </c>
      <c r="R67" s="325">
        <f t="shared" si="9"/>
        <v>0</v>
      </c>
      <c r="S67" s="325">
        <f t="shared" si="9"/>
        <v>81360</v>
      </c>
      <c r="T67" s="325">
        <f t="shared" si="9"/>
        <v>81360</v>
      </c>
      <c r="U67" s="325">
        <f t="shared" si="9"/>
        <v>203400</v>
      </c>
      <c r="V67" s="325">
        <f t="shared" si="9"/>
        <v>203400</v>
      </c>
      <c r="W67" s="325">
        <f t="shared" si="9"/>
        <v>0</v>
      </c>
      <c r="X67" s="325">
        <f t="shared" si="9"/>
        <v>0</v>
      </c>
      <c r="Y67" s="325">
        <f t="shared" si="9"/>
        <v>0</v>
      </c>
      <c r="Z67" s="325">
        <f t="shared" si="9"/>
        <v>0</v>
      </c>
      <c r="AA67" s="325">
        <f t="shared" si="9"/>
        <v>0</v>
      </c>
      <c r="AB67" s="325">
        <f t="shared" si="9"/>
        <v>0</v>
      </c>
      <c r="AC67" s="325">
        <f t="shared" si="9"/>
        <v>0</v>
      </c>
      <c r="AD67" s="325">
        <f t="shared" si="9"/>
        <v>0</v>
      </c>
      <c r="AE67" s="450">
        <f>SUM(AE68:AE94)</f>
        <v>98469.449124299979</v>
      </c>
      <c r="AF67" s="450">
        <f>SUM(AF68:AF94)</f>
        <v>98469.449124299979</v>
      </c>
      <c r="AG67" s="325">
        <f t="shared" ref="AG67:AH67" si="10">SUM(AG68:AG94)</f>
        <v>0</v>
      </c>
      <c r="AH67" s="325">
        <f t="shared" si="10"/>
        <v>0</v>
      </c>
      <c r="AI67" s="401"/>
      <c r="AJ67" s="386"/>
      <c r="AM67" s="451">
        <f>SUM(AM68:AM102)</f>
        <v>179829.44912429998</v>
      </c>
      <c r="AN67" s="451">
        <f t="shared" ref="AN67:AO67" si="11">SUM(AN68:AN102)</f>
        <v>81360</v>
      </c>
      <c r="AO67" s="451">
        <f t="shared" si="11"/>
        <v>98469.449124299979</v>
      </c>
    </row>
    <row r="68" spans="1:41" s="395" customFormat="1" ht="56.25">
      <c r="A68" s="398">
        <v>1</v>
      </c>
      <c r="B68" s="399" t="s">
        <v>831</v>
      </c>
      <c r="C68" s="380"/>
      <c r="D68" s="327" t="s">
        <v>832</v>
      </c>
      <c r="E68" s="404">
        <v>9</v>
      </c>
      <c r="F68" s="403" t="s">
        <v>599</v>
      </c>
      <c r="G68" s="402" t="s">
        <v>833</v>
      </c>
      <c r="H68" s="406">
        <v>5280</v>
      </c>
      <c r="I68" s="406">
        <v>5251.0293389999997</v>
      </c>
      <c r="J68" s="406"/>
      <c r="K68" s="406"/>
      <c r="L68" s="406"/>
      <c r="M68" s="406">
        <v>2112</v>
      </c>
      <c r="N68" s="406"/>
      <c r="O68" s="406"/>
      <c r="P68" s="406"/>
      <c r="Q68" s="406"/>
      <c r="R68" s="406"/>
      <c r="S68" s="406">
        <f>T68</f>
        <v>2112</v>
      </c>
      <c r="T68" s="406">
        <f>M68</f>
        <v>2112</v>
      </c>
      <c r="U68" s="406">
        <f>V68</f>
        <v>5280</v>
      </c>
      <c r="V68" s="406">
        <v>5280</v>
      </c>
      <c r="W68" s="406"/>
      <c r="X68" s="406"/>
      <c r="Y68" s="406"/>
      <c r="Z68" s="406"/>
      <c r="AA68" s="406"/>
      <c r="AB68" s="406"/>
      <c r="AC68" s="406"/>
      <c r="AD68" s="406"/>
      <c r="AE68" s="452">
        <f>AF68</f>
        <v>2613.9264051</v>
      </c>
      <c r="AF68" s="452">
        <v>2613.9264051</v>
      </c>
      <c r="AG68" s="390"/>
      <c r="AH68" s="390"/>
      <c r="AI68" s="390"/>
      <c r="AJ68" s="394"/>
      <c r="AM68" s="453">
        <f t="shared" ref="AM68:AM94" si="12">I68*0.9</f>
        <v>4725.9264051</v>
      </c>
      <c r="AN68" s="453">
        <v>2112</v>
      </c>
      <c r="AO68" s="453">
        <f>AM68-AN68</f>
        <v>2613.9264051</v>
      </c>
    </row>
    <row r="69" spans="1:41" s="395" customFormat="1" ht="79.5" customHeight="1">
      <c r="A69" s="398">
        <v>2</v>
      </c>
      <c r="B69" s="399" t="s">
        <v>834</v>
      </c>
      <c r="C69" s="380"/>
      <c r="D69" s="327" t="s">
        <v>832</v>
      </c>
      <c r="E69" s="404">
        <v>8</v>
      </c>
      <c r="F69" s="403" t="s">
        <v>599</v>
      </c>
      <c r="G69" s="402" t="s">
        <v>835</v>
      </c>
      <c r="H69" s="406">
        <v>4590</v>
      </c>
      <c r="I69" s="406">
        <v>4590</v>
      </c>
      <c r="J69" s="406"/>
      <c r="K69" s="406"/>
      <c r="L69" s="406"/>
      <c r="M69" s="406">
        <v>1836</v>
      </c>
      <c r="N69" s="406"/>
      <c r="O69" s="406"/>
      <c r="P69" s="406"/>
      <c r="Q69" s="406"/>
      <c r="R69" s="406"/>
      <c r="S69" s="406">
        <f t="shared" ref="S69:S94" si="13">T69</f>
        <v>1836</v>
      </c>
      <c r="T69" s="406">
        <f t="shared" ref="T69:T94" si="14">M69</f>
        <v>1836</v>
      </c>
      <c r="U69" s="406">
        <f t="shared" ref="U69:U94" si="15">V69</f>
        <v>4590</v>
      </c>
      <c r="V69" s="406">
        <v>4590</v>
      </c>
      <c r="W69" s="406"/>
      <c r="X69" s="406"/>
      <c r="Y69" s="406"/>
      <c r="Z69" s="406"/>
      <c r="AA69" s="406"/>
      <c r="AB69" s="406"/>
      <c r="AC69" s="406"/>
      <c r="AD69" s="406"/>
      <c r="AE69" s="452">
        <f t="shared" ref="AE69:AE127" si="16">AF69</f>
        <v>2295</v>
      </c>
      <c r="AF69" s="452">
        <v>2295</v>
      </c>
      <c r="AG69" s="393"/>
      <c r="AH69" s="393"/>
      <c r="AI69" s="390"/>
      <c r="AJ69" s="394"/>
      <c r="AM69" s="453">
        <f t="shared" si="12"/>
        <v>4131</v>
      </c>
      <c r="AN69" s="453">
        <v>1836</v>
      </c>
      <c r="AO69" s="453">
        <f t="shared" ref="AO69:AO94" si="17">AM69-AN69</f>
        <v>2295</v>
      </c>
    </row>
    <row r="70" spans="1:41" s="395" customFormat="1" ht="56.25">
      <c r="A70" s="398">
        <v>3</v>
      </c>
      <c r="B70" s="399" t="s">
        <v>836</v>
      </c>
      <c r="C70" s="380"/>
      <c r="D70" s="327" t="s">
        <v>832</v>
      </c>
      <c r="E70" s="404">
        <v>12</v>
      </c>
      <c r="F70" s="403" t="s">
        <v>599</v>
      </c>
      <c r="G70" s="402" t="s">
        <v>837</v>
      </c>
      <c r="H70" s="406">
        <v>4060</v>
      </c>
      <c r="I70" s="406">
        <v>4060</v>
      </c>
      <c r="J70" s="406"/>
      <c r="K70" s="406"/>
      <c r="L70" s="406"/>
      <c r="M70" s="406">
        <v>1624</v>
      </c>
      <c r="N70" s="406"/>
      <c r="O70" s="406"/>
      <c r="P70" s="406"/>
      <c r="Q70" s="406"/>
      <c r="R70" s="406"/>
      <c r="S70" s="406">
        <f t="shared" si="13"/>
        <v>1624</v>
      </c>
      <c r="T70" s="406">
        <f t="shared" si="14"/>
        <v>1624</v>
      </c>
      <c r="U70" s="406">
        <f t="shared" si="15"/>
        <v>4060</v>
      </c>
      <c r="V70" s="406">
        <v>4060</v>
      </c>
      <c r="W70" s="406"/>
      <c r="X70" s="406"/>
      <c r="Y70" s="406"/>
      <c r="Z70" s="406"/>
      <c r="AA70" s="406"/>
      <c r="AB70" s="406"/>
      <c r="AC70" s="406"/>
      <c r="AD70" s="406"/>
      <c r="AE70" s="452">
        <f t="shared" si="16"/>
        <v>2030</v>
      </c>
      <c r="AF70" s="452">
        <v>2030</v>
      </c>
      <c r="AG70" s="393"/>
      <c r="AH70" s="393"/>
      <c r="AI70" s="390"/>
      <c r="AJ70" s="394"/>
      <c r="AM70" s="453">
        <f t="shared" si="12"/>
        <v>3654</v>
      </c>
      <c r="AN70" s="453">
        <v>1624</v>
      </c>
      <c r="AO70" s="453">
        <f t="shared" si="17"/>
        <v>2030</v>
      </c>
    </row>
    <row r="71" spans="1:41" s="395" customFormat="1" ht="68.25" customHeight="1">
      <c r="A71" s="398">
        <v>4</v>
      </c>
      <c r="B71" s="399" t="s">
        <v>838</v>
      </c>
      <c r="C71" s="380"/>
      <c r="D71" s="327" t="s">
        <v>839</v>
      </c>
      <c r="E71" s="404">
        <v>5</v>
      </c>
      <c r="F71" s="403" t="s">
        <v>599</v>
      </c>
      <c r="G71" s="402" t="s">
        <v>840</v>
      </c>
      <c r="H71" s="406">
        <v>3082</v>
      </c>
      <c r="I71" s="406">
        <v>3058.2049579999998</v>
      </c>
      <c r="J71" s="406"/>
      <c r="K71" s="406"/>
      <c r="L71" s="406"/>
      <c r="M71" s="406">
        <v>1260</v>
      </c>
      <c r="N71" s="406"/>
      <c r="O71" s="406"/>
      <c r="P71" s="406"/>
      <c r="Q71" s="406"/>
      <c r="R71" s="406"/>
      <c r="S71" s="406">
        <f t="shared" si="13"/>
        <v>1260</v>
      </c>
      <c r="T71" s="406">
        <f t="shared" si="14"/>
        <v>1260</v>
      </c>
      <c r="U71" s="406">
        <f t="shared" si="15"/>
        <v>3150</v>
      </c>
      <c r="V71" s="406">
        <v>3150</v>
      </c>
      <c r="W71" s="406"/>
      <c r="X71" s="406"/>
      <c r="Y71" s="406"/>
      <c r="Z71" s="406"/>
      <c r="AA71" s="406"/>
      <c r="AB71" s="406"/>
      <c r="AC71" s="406"/>
      <c r="AD71" s="406"/>
      <c r="AE71" s="452">
        <f t="shared" si="16"/>
        <v>1492.3844621999997</v>
      </c>
      <c r="AF71" s="452">
        <v>1492.3844621999997</v>
      </c>
      <c r="AG71" s="393"/>
      <c r="AH71" s="393"/>
      <c r="AI71" s="390"/>
      <c r="AJ71" s="394"/>
      <c r="AM71" s="453">
        <f t="shared" si="12"/>
        <v>2752.3844621999997</v>
      </c>
      <c r="AN71" s="453">
        <v>1260</v>
      </c>
      <c r="AO71" s="453">
        <f t="shared" si="17"/>
        <v>1492.3844621999997</v>
      </c>
    </row>
    <row r="72" spans="1:41" s="395" customFormat="1" ht="75">
      <c r="A72" s="398">
        <v>5</v>
      </c>
      <c r="B72" s="399" t="s">
        <v>841</v>
      </c>
      <c r="C72" s="380"/>
      <c r="D72" s="327" t="s">
        <v>839</v>
      </c>
      <c r="E72" s="404">
        <v>24</v>
      </c>
      <c r="F72" s="403" t="s">
        <v>599</v>
      </c>
      <c r="G72" s="402" t="s">
        <v>842</v>
      </c>
      <c r="H72" s="406">
        <v>8700</v>
      </c>
      <c r="I72" s="406">
        <v>8680.8981449999992</v>
      </c>
      <c r="J72" s="406"/>
      <c r="K72" s="406"/>
      <c r="L72" s="406"/>
      <c r="M72" s="406">
        <v>3576</v>
      </c>
      <c r="N72" s="406"/>
      <c r="O72" s="406"/>
      <c r="P72" s="406"/>
      <c r="Q72" s="406"/>
      <c r="R72" s="406"/>
      <c r="S72" s="406">
        <f t="shared" si="13"/>
        <v>3576</v>
      </c>
      <c r="T72" s="406">
        <f t="shared" si="14"/>
        <v>3576</v>
      </c>
      <c r="U72" s="406">
        <f t="shared" si="15"/>
        <v>8940</v>
      </c>
      <c r="V72" s="406">
        <v>8940</v>
      </c>
      <c r="W72" s="406"/>
      <c r="X72" s="406"/>
      <c r="Y72" s="406"/>
      <c r="Z72" s="406"/>
      <c r="AA72" s="406"/>
      <c r="AB72" s="406"/>
      <c r="AC72" s="406"/>
      <c r="AD72" s="406"/>
      <c r="AE72" s="452">
        <f t="shared" si="16"/>
        <v>4236.8083304999991</v>
      </c>
      <c r="AF72" s="452">
        <v>4236.8083304999991</v>
      </c>
      <c r="AG72" s="393"/>
      <c r="AH72" s="393"/>
      <c r="AI72" s="390"/>
      <c r="AJ72" s="394"/>
      <c r="AM72" s="453">
        <f t="shared" si="12"/>
        <v>7812.8083304999991</v>
      </c>
      <c r="AN72" s="453">
        <v>3576</v>
      </c>
      <c r="AO72" s="453">
        <f t="shared" si="17"/>
        <v>4236.8083304999991</v>
      </c>
    </row>
    <row r="73" spans="1:41" s="395" customFormat="1" ht="75">
      <c r="A73" s="398">
        <v>6</v>
      </c>
      <c r="B73" s="399" t="s">
        <v>843</v>
      </c>
      <c r="C73" s="380"/>
      <c r="D73" s="327" t="s">
        <v>839</v>
      </c>
      <c r="E73" s="404">
        <v>23</v>
      </c>
      <c r="F73" s="403" t="s">
        <v>599</v>
      </c>
      <c r="G73" s="402" t="s">
        <v>844</v>
      </c>
      <c r="H73" s="406">
        <v>8600</v>
      </c>
      <c r="I73" s="406">
        <v>8587.8129200000003</v>
      </c>
      <c r="J73" s="406"/>
      <c r="K73" s="406"/>
      <c r="L73" s="406"/>
      <c r="M73" s="406">
        <v>3440</v>
      </c>
      <c r="N73" s="406"/>
      <c r="O73" s="406"/>
      <c r="P73" s="406"/>
      <c r="Q73" s="406"/>
      <c r="R73" s="406"/>
      <c r="S73" s="406">
        <f t="shared" si="13"/>
        <v>3440</v>
      </c>
      <c r="T73" s="406">
        <f t="shared" si="14"/>
        <v>3440</v>
      </c>
      <c r="U73" s="406">
        <f t="shared" si="15"/>
        <v>8600</v>
      </c>
      <c r="V73" s="406">
        <v>8600</v>
      </c>
      <c r="W73" s="406"/>
      <c r="X73" s="406"/>
      <c r="Y73" s="406"/>
      <c r="Z73" s="406"/>
      <c r="AA73" s="406"/>
      <c r="AB73" s="406"/>
      <c r="AC73" s="406"/>
      <c r="AD73" s="406"/>
      <c r="AE73" s="452">
        <f t="shared" si="16"/>
        <v>4289.0316280000006</v>
      </c>
      <c r="AF73" s="452">
        <v>4289.0316280000006</v>
      </c>
      <c r="AG73" s="393"/>
      <c r="AH73" s="393"/>
      <c r="AI73" s="390"/>
      <c r="AJ73" s="394"/>
      <c r="AM73" s="453">
        <f t="shared" si="12"/>
        <v>7729.0316280000006</v>
      </c>
      <c r="AN73" s="453">
        <v>3440</v>
      </c>
      <c r="AO73" s="453">
        <f t="shared" si="17"/>
        <v>4289.0316280000006</v>
      </c>
    </row>
    <row r="74" spans="1:41" s="395" customFormat="1" ht="56.25">
      <c r="A74" s="398">
        <v>7</v>
      </c>
      <c r="B74" s="399" t="s">
        <v>845</v>
      </c>
      <c r="C74" s="380"/>
      <c r="D74" s="327" t="s">
        <v>846</v>
      </c>
      <c r="E74" s="404">
        <v>8</v>
      </c>
      <c r="F74" s="403" t="s">
        <v>599</v>
      </c>
      <c r="G74" s="402" t="s">
        <v>847</v>
      </c>
      <c r="H74" s="406">
        <v>4844</v>
      </c>
      <c r="I74" s="406">
        <v>4802.5636130000003</v>
      </c>
      <c r="J74" s="406"/>
      <c r="K74" s="406"/>
      <c r="L74" s="406"/>
      <c r="M74" s="406">
        <v>1920</v>
      </c>
      <c r="N74" s="406"/>
      <c r="O74" s="406"/>
      <c r="P74" s="406"/>
      <c r="Q74" s="406"/>
      <c r="R74" s="406"/>
      <c r="S74" s="406">
        <f t="shared" si="13"/>
        <v>1920</v>
      </c>
      <c r="T74" s="406">
        <f t="shared" si="14"/>
        <v>1920</v>
      </c>
      <c r="U74" s="406">
        <f t="shared" si="15"/>
        <v>4800</v>
      </c>
      <c r="V74" s="406">
        <v>4800</v>
      </c>
      <c r="W74" s="406"/>
      <c r="X74" s="406"/>
      <c r="Y74" s="406"/>
      <c r="Z74" s="406"/>
      <c r="AA74" s="406"/>
      <c r="AB74" s="406"/>
      <c r="AC74" s="406"/>
      <c r="AD74" s="406"/>
      <c r="AE74" s="452">
        <f t="shared" si="16"/>
        <v>2402.3072517000001</v>
      </c>
      <c r="AF74" s="452">
        <v>2402.3072517000001</v>
      </c>
      <c r="AG74" s="393"/>
      <c r="AH74" s="393"/>
      <c r="AI74" s="390"/>
      <c r="AJ74" s="394"/>
      <c r="AM74" s="453">
        <f t="shared" si="12"/>
        <v>4322.3072517000001</v>
      </c>
      <c r="AN74" s="453">
        <v>1920</v>
      </c>
      <c r="AO74" s="453">
        <f t="shared" si="17"/>
        <v>2402.3072517000001</v>
      </c>
    </row>
    <row r="75" spans="1:41" s="395" customFormat="1" ht="75">
      <c r="A75" s="398">
        <v>8</v>
      </c>
      <c r="B75" s="399" t="s">
        <v>848</v>
      </c>
      <c r="C75" s="380"/>
      <c r="D75" s="327" t="s">
        <v>846</v>
      </c>
      <c r="E75" s="404">
        <v>18</v>
      </c>
      <c r="F75" s="403" t="s">
        <v>599</v>
      </c>
      <c r="G75" s="402" t="s">
        <v>849</v>
      </c>
      <c r="H75" s="406">
        <v>6360</v>
      </c>
      <c r="I75" s="406">
        <v>6360</v>
      </c>
      <c r="J75" s="406"/>
      <c r="K75" s="406"/>
      <c r="L75" s="406"/>
      <c r="M75" s="406">
        <v>2544</v>
      </c>
      <c r="N75" s="406"/>
      <c r="O75" s="406"/>
      <c r="P75" s="406"/>
      <c r="Q75" s="406"/>
      <c r="R75" s="406"/>
      <c r="S75" s="406">
        <f t="shared" si="13"/>
        <v>2544</v>
      </c>
      <c r="T75" s="406">
        <f t="shared" si="14"/>
        <v>2544</v>
      </c>
      <c r="U75" s="406">
        <f t="shared" si="15"/>
        <v>6360</v>
      </c>
      <c r="V75" s="406">
        <v>6360</v>
      </c>
      <c r="W75" s="406"/>
      <c r="X75" s="406"/>
      <c r="Y75" s="406"/>
      <c r="Z75" s="406"/>
      <c r="AA75" s="406"/>
      <c r="AB75" s="406"/>
      <c r="AC75" s="406"/>
      <c r="AD75" s="406"/>
      <c r="AE75" s="452">
        <f t="shared" si="16"/>
        <v>3180</v>
      </c>
      <c r="AF75" s="452">
        <v>3180</v>
      </c>
      <c r="AG75" s="393"/>
      <c r="AH75" s="393"/>
      <c r="AI75" s="390"/>
      <c r="AJ75" s="394"/>
      <c r="AM75" s="453">
        <f t="shared" si="12"/>
        <v>5724</v>
      </c>
      <c r="AN75" s="453">
        <v>2544</v>
      </c>
      <c r="AO75" s="453">
        <f t="shared" si="17"/>
        <v>3180</v>
      </c>
    </row>
    <row r="76" spans="1:41" s="395" customFormat="1" ht="56.25">
      <c r="A76" s="398">
        <v>9</v>
      </c>
      <c r="B76" s="399" t="s">
        <v>850</v>
      </c>
      <c r="C76" s="380"/>
      <c r="D76" s="327" t="s">
        <v>851</v>
      </c>
      <c r="E76" s="404">
        <v>13</v>
      </c>
      <c r="F76" s="403" t="s">
        <v>599</v>
      </c>
      <c r="G76" s="402" t="s">
        <v>852</v>
      </c>
      <c r="H76" s="406">
        <v>8180</v>
      </c>
      <c r="I76" s="406">
        <v>8030.6303820000003</v>
      </c>
      <c r="J76" s="406"/>
      <c r="K76" s="406"/>
      <c r="L76" s="406"/>
      <c r="M76" s="406">
        <v>3176</v>
      </c>
      <c r="N76" s="406"/>
      <c r="O76" s="406"/>
      <c r="P76" s="406"/>
      <c r="Q76" s="406"/>
      <c r="R76" s="406"/>
      <c r="S76" s="406">
        <f t="shared" si="13"/>
        <v>3176</v>
      </c>
      <c r="T76" s="406">
        <f t="shared" si="14"/>
        <v>3176</v>
      </c>
      <c r="U76" s="406">
        <f t="shared" si="15"/>
        <v>7940</v>
      </c>
      <c r="V76" s="406">
        <v>7940</v>
      </c>
      <c r="W76" s="406"/>
      <c r="X76" s="406"/>
      <c r="Y76" s="406"/>
      <c r="Z76" s="406"/>
      <c r="AA76" s="406"/>
      <c r="AB76" s="406"/>
      <c r="AC76" s="406"/>
      <c r="AD76" s="406"/>
      <c r="AE76" s="452">
        <f t="shared" si="16"/>
        <v>4051.5673438000003</v>
      </c>
      <c r="AF76" s="452">
        <v>4051.5673438000003</v>
      </c>
      <c r="AG76" s="393"/>
      <c r="AH76" s="393"/>
      <c r="AI76" s="390"/>
      <c r="AJ76" s="394"/>
      <c r="AM76" s="453">
        <f t="shared" si="12"/>
        <v>7227.5673438000003</v>
      </c>
      <c r="AN76" s="453">
        <v>3176</v>
      </c>
      <c r="AO76" s="453">
        <f t="shared" si="17"/>
        <v>4051.5673438000003</v>
      </c>
    </row>
    <row r="77" spans="1:41" s="395" customFormat="1" ht="56.25">
      <c r="A77" s="398">
        <v>10</v>
      </c>
      <c r="B77" s="399" t="s">
        <v>853</v>
      </c>
      <c r="C77" s="380"/>
      <c r="D77" s="327" t="s">
        <v>851</v>
      </c>
      <c r="E77" s="404">
        <v>12</v>
      </c>
      <c r="F77" s="403" t="s">
        <v>599</v>
      </c>
      <c r="G77" s="402" t="s">
        <v>854</v>
      </c>
      <c r="H77" s="406">
        <v>7420</v>
      </c>
      <c r="I77" s="406">
        <v>7213.7016949999997</v>
      </c>
      <c r="J77" s="406"/>
      <c r="K77" s="406"/>
      <c r="L77" s="406"/>
      <c r="M77" s="406">
        <v>2880</v>
      </c>
      <c r="N77" s="406"/>
      <c r="O77" s="406"/>
      <c r="P77" s="406"/>
      <c r="Q77" s="406"/>
      <c r="R77" s="406"/>
      <c r="S77" s="406">
        <f t="shared" si="13"/>
        <v>2880</v>
      </c>
      <c r="T77" s="406">
        <f t="shared" si="14"/>
        <v>2880</v>
      </c>
      <c r="U77" s="406">
        <f t="shared" si="15"/>
        <v>7200</v>
      </c>
      <c r="V77" s="406">
        <v>7200</v>
      </c>
      <c r="W77" s="406"/>
      <c r="X77" s="406"/>
      <c r="Y77" s="406"/>
      <c r="Z77" s="406"/>
      <c r="AA77" s="406"/>
      <c r="AB77" s="406"/>
      <c r="AC77" s="406"/>
      <c r="AD77" s="406"/>
      <c r="AE77" s="452">
        <f t="shared" si="16"/>
        <v>3612.3315254999998</v>
      </c>
      <c r="AF77" s="452">
        <v>3612.3315254999998</v>
      </c>
      <c r="AG77" s="393"/>
      <c r="AH77" s="393"/>
      <c r="AI77" s="390"/>
      <c r="AJ77" s="394"/>
      <c r="AM77" s="453">
        <f t="shared" si="12"/>
        <v>6492.3315254999998</v>
      </c>
      <c r="AN77" s="453">
        <v>2880</v>
      </c>
      <c r="AO77" s="453">
        <f t="shared" si="17"/>
        <v>3612.3315254999998</v>
      </c>
    </row>
    <row r="78" spans="1:41" s="395" customFormat="1" ht="75">
      <c r="A78" s="398">
        <v>11</v>
      </c>
      <c r="B78" s="399" t="s">
        <v>855</v>
      </c>
      <c r="C78" s="380"/>
      <c r="D78" s="327" t="s">
        <v>851</v>
      </c>
      <c r="E78" s="404">
        <v>28</v>
      </c>
      <c r="F78" s="403" t="s">
        <v>599</v>
      </c>
      <c r="G78" s="402" t="s">
        <v>856</v>
      </c>
      <c r="H78" s="406">
        <v>10360</v>
      </c>
      <c r="I78" s="406">
        <v>9643.3141319999995</v>
      </c>
      <c r="J78" s="406"/>
      <c r="K78" s="406"/>
      <c r="L78" s="406"/>
      <c r="M78" s="406">
        <v>3968</v>
      </c>
      <c r="N78" s="406"/>
      <c r="O78" s="406"/>
      <c r="P78" s="406"/>
      <c r="Q78" s="406"/>
      <c r="R78" s="406"/>
      <c r="S78" s="406">
        <f t="shared" si="13"/>
        <v>3968</v>
      </c>
      <c r="T78" s="406">
        <f t="shared" si="14"/>
        <v>3968</v>
      </c>
      <c r="U78" s="406">
        <f t="shared" si="15"/>
        <v>9920</v>
      </c>
      <c r="V78" s="406">
        <v>9920</v>
      </c>
      <c r="W78" s="406"/>
      <c r="X78" s="406"/>
      <c r="Y78" s="406"/>
      <c r="Z78" s="406"/>
      <c r="AA78" s="406"/>
      <c r="AB78" s="406"/>
      <c r="AC78" s="406"/>
      <c r="AD78" s="406"/>
      <c r="AE78" s="452">
        <f t="shared" si="16"/>
        <v>4710.9827187999999</v>
      </c>
      <c r="AF78" s="452">
        <v>4710.9827187999999</v>
      </c>
      <c r="AG78" s="393"/>
      <c r="AH78" s="393"/>
      <c r="AI78" s="390"/>
      <c r="AJ78" s="394"/>
      <c r="AM78" s="453">
        <f t="shared" si="12"/>
        <v>8678.9827187999999</v>
      </c>
      <c r="AN78" s="453">
        <v>3968</v>
      </c>
      <c r="AO78" s="453">
        <f t="shared" si="17"/>
        <v>4710.9827187999999</v>
      </c>
    </row>
    <row r="79" spans="1:41" s="395" customFormat="1" ht="56.25">
      <c r="A79" s="398">
        <v>12</v>
      </c>
      <c r="B79" s="399" t="s">
        <v>857</v>
      </c>
      <c r="C79" s="380"/>
      <c r="D79" s="327" t="s">
        <v>858</v>
      </c>
      <c r="E79" s="404">
        <v>8</v>
      </c>
      <c r="F79" s="403" t="s">
        <v>599</v>
      </c>
      <c r="G79" s="402" t="s">
        <v>859</v>
      </c>
      <c r="H79" s="406">
        <v>4912</v>
      </c>
      <c r="I79" s="406">
        <v>4900.7283799999996</v>
      </c>
      <c r="J79" s="406"/>
      <c r="K79" s="406"/>
      <c r="L79" s="406"/>
      <c r="M79" s="406">
        <v>1960</v>
      </c>
      <c r="N79" s="406"/>
      <c r="O79" s="406"/>
      <c r="P79" s="406"/>
      <c r="Q79" s="406"/>
      <c r="R79" s="406"/>
      <c r="S79" s="406">
        <f t="shared" si="13"/>
        <v>1960</v>
      </c>
      <c r="T79" s="406">
        <f t="shared" si="14"/>
        <v>1960</v>
      </c>
      <c r="U79" s="406">
        <f t="shared" si="15"/>
        <v>4900</v>
      </c>
      <c r="V79" s="406">
        <v>4900</v>
      </c>
      <c r="W79" s="406"/>
      <c r="X79" s="406"/>
      <c r="Y79" s="406"/>
      <c r="Z79" s="406"/>
      <c r="AA79" s="406"/>
      <c r="AB79" s="406"/>
      <c r="AC79" s="406"/>
      <c r="AD79" s="406"/>
      <c r="AE79" s="452">
        <f t="shared" si="16"/>
        <v>2450.6555419999995</v>
      </c>
      <c r="AF79" s="452">
        <v>2450.6555419999995</v>
      </c>
      <c r="AG79" s="393"/>
      <c r="AH79" s="393"/>
      <c r="AI79" s="390"/>
      <c r="AJ79" s="394"/>
      <c r="AM79" s="453">
        <f t="shared" si="12"/>
        <v>4410.6555419999995</v>
      </c>
      <c r="AN79" s="453">
        <v>1960</v>
      </c>
      <c r="AO79" s="453">
        <f t="shared" si="17"/>
        <v>2450.6555419999995</v>
      </c>
    </row>
    <row r="80" spans="1:41" s="395" customFormat="1" ht="75">
      <c r="A80" s="398">
        <v>13</v>
      </c>
      <c r="B80" s="399" t="s">
        <v>860</v>
      </c>
      <c r="C80" s="380"/>
      <c r="D80" s="327" t="s">
        <v>858</v>
      </c>
      <c r="E80" s="404">
        <v>19</v>
      </c>
      <c r="F80" s="403" t="s">
        <v>599</v>
      </c>
      <c r="G80" s="402" t="s">
        <v>861</v>
      </c>
      <c r="H80" s="406">
        <v>6860</v>
      </c>
      <c r="I80" s="406">
        <v>6860</v>
      </c>
      <c r="J80" s="406"/>
      <c r="K80" s="406"/>
      <c r="L80" s="406"/>
      <c r="M80" s="406">
        <v>2744</v>
      </c>
      <c r="N80" s="406"/>
      <c r="O80" s="406"/>
      <c r="P80" s="406"/>
      <c r="Q80" s="406"/>
      <c r="R80" s="406"/>
      <c r="S80" s="406">
        <f t="shared" si="13"/>
        <v>2744</v>
      </c>
      <c r="T80" s="406">
        <f t="shared" si="14"/>
        <v>2744</v>
      </c>
      <c r="U80" s="406">
        <f t="shared" si="15"/>
        <v>6860</v>
      </c>
      <c r="V80" s="406">
        <v>6860</v>
      </c>
      <c r="W80" s="406"/>
      <c r="X80" s="406"/>
      <c r="Y80" s="406"/>
      <c r="Z80" s="406"/>
      <c r="AA80" s="406"/>
      <c r="AB80" s="406"/>
      <c r="AC80" s="406"/>
      <c r="AD80" s="406"/>
      <c r="AE80" s="452">
        <f t="shared" si="16"/>
        <v>3430</v>
      </c>
      <c r="AF80" s="452">
        <v>3430</v>
      </c>
      <c r="AG80" s="393"/>
      <c r="AH80" s="393"/>
      <c r="AI80" s="390"/>
      <c r="AJ80" s="394"/>
      <c r="AM80" s="453">
        <f t="shared" si="12"/>
        <v>6174</v>
      </c>
      <c r="AN80" s="453">
        <v>2744</v>
      </c>
      <c r="AO80" s="453">
        <f t="shared" si="17"/>
        <v>3430</v>
      </c>
    </row>
    <row r="81" spans="1:41" s="395" customFormat="1" ht="75">
      <c r="A81" s="398">
        <v>14</v>
      </c>
      <c r="B81" s="399" t="s">
        <v>862</v>
      </c>
      <c r="C81" s="380"/>
      <c r="D81" s="327" t="s">
        <v>858</v>
      </c>
      <c r="E81" s="404">
        <v>18</v>
      </c>
      <c r="F81" s="403" t="s">
        <v>599</v>
      </c>
      <c r="G81" s="402" t="s">
        <v>863</v>
      </c>
      <c r="H81" s="406">
        <v>6360</v>
      </c>
      <c r="I81" s="406">
        <v>6360</v>
      </c>
      <c r="J81" s="406"/>
      <c r="K81" s="406"/>
      <c r="L81" s="406"/>
      <c r="M81" s="406">
        <v>2544</v>
      </c>
      <c r="N81" s="406"/>
      <c r="O81" s="406"/>
      <c r="P81" s="406"/>
      <c r="Q81" s="406"/>
      <c r="R81" s="406"/>
      <c r="S81" s="406">
        <f t="shared" si="13"/>
        <v>2544</v>
      </c>
      <c r="T81" s="406">
        <f t="shared" si="14"/>
        <v>2544</v>
      </c>
      <c r="U81" s="406">
        <f t="shared" si="15"/>
        <v>6360</v>
      </c>
      <c r="V81" s="406">
        <v>6360</v>
      </c>
      <c r="W81" s="406"/>
      <c r="X81" s="406"/>
      <c r="Y81" s="406"/>
      <c r="Z81" s="406"/>
      <c r="AA81" s="406"/>
      <c r="AB81" s="406"/>
      <c r="AC81" s="406"/>
      <c r="AD81" s="406"/>
      <c r="AE81" s="452">
        <f t="shared" si="16"/>
        <v>3180</v>
      </c>
      <c r="AF81" s="452">
        <v>3180</v>
      </c>
      <c r="AG81" s="393"/>
      <c r="AH81" s="393"/>
      <c r="AI81" s="390"/>
      <c r="AJ81" s="394"/>
      <c r="AM81" s="453">
        <f t="shared" si="12"/>
        <v>5724</v>
      </c>
      <c r="AN81" s="453">
        <v>2544</v>
      </c>
      <c r="AO81" s="453">
        <f t="shared" si="17"/>
        <v>3180</v>
      </c>
    </row>
    <row r="82" spans="1:41" s="395" customFormat="1" ht="56.25">
      <c r="A82" s="398">
        <v>15</v>
      </c>
      <c r="B82" s="399" t="s">
        <v>864</v>
      </c>
      <c r="C82" s="380"/>
      <c r="D82" s="327" t="s">
        <v>865</v>
      </c>
      <c r="E82" s="404">
        <v>19</v>
      </c>
      <c r="F82" s="403" t="s">
        <v>599</v>
      </c>
      <c r="G82" s="402" t="s">
        <v>866</v>
      </c>
      <c r="H82" s="406">
        <v>11400</v>
      </c>
      <c r="I82" s="406">
        <v>11400</v>
      </c>
      <c r="J82" s="406"/>
      <c r="K82" s="406"/>
      <c r="L82" s="406"/>
      <c r="M82" s="406">
        <v>4560</v>
      </c>
      <c r="N82" s="406"/>
      <c r="O82" s="406"/>
      <c r="P82" s="406"/>
      <c r="Q82" s="406"/>
      <c r="R82" s="406"/>
      <c r="S82" s="406">
        <f t="shared" si="13"/>
        <v>4560</v>
      </c>
      <c r="T82" s="406">
        <f t="shared" si="14"/>
        <v>4560</v>
      </c>
      <c r="U82" s="406">
        <f t="shared" si="15"/>
        <v>11400</v>
      </c>
      <c r="V82" s="406">
        <v>11400</v>
      </c>
      <c r="W82" s="406"/>
      <c r="X82" s="406"/>
      <c r="Y82" s="406"/>
      <c r="Z82" s="406"/>
      <c r="AA82" s="406"/>
      <c r="AB82" s="406"/>
      <c r="AC82" s="406"/>
      <c r="AD82" s="406"/>
      <c r="AE82" s="452">
        <f t="shared" si="16"/>
        <v>5700</v>
      </c>
      <c r="AF82" s="452">
        <v>5700</v>
      </c>
      <c r="AG82" s="393"/>
      <c r="AH82" s="393"/>
      <c r="AI82" s="390"/>
      <c r="AJ82" s="394"/>
      <c r="AM82" s="453">
        <f t="shared" si="12"/>
        <v>10260</v>
      </c>
      <c r="AN82" s="453">
        <v>4560</v>
      </c>
      <c r="AO82" s="453">
        <f t="shared" si="17"/>
        <v>5700</v>
      </c>
    </row>
    <row r="83" spans="1:41" s="395" customFormat="1" ht="93.75">
      <c r="A83" s="398">
        <v>16</v>
      </c>
      <c r="B83" s="399" t="s">
        <v>867</v>
      </c>
      <c r="C83" s="380"/>
      <c r="D83" s="327" t="s">
        <v>865</v>
      </c>
      <c r="E83" s="404">
        <v>25</v>
      </c>
      <c r="F83" s="403" t="s">
        <v>599</v>
      </c>
      <c r="G83" s="402" t="s">
        <v>868</v>
      </c>
      <c r="H83" s="406">
        <v>10020</v>
      </c>
      <c r="I83" s="406">
        <v>10000.978873</v>
      </c>
      <c r="J83" s="406"/>
      <c r="K83" s="406"/>
      <c r="L83" s="406"/>
      <c r="M83" s="406">
        <v>4008</v>
      </c>
      <c r="N83" s="406"/>
      <c r="O83" s="406"/>
      <c r="P83" s="406"/>
      <c r="Q83" s="406"/>
      <c r="R83" s="406"/>
      <c r="S83" s="406">
        <f t="shared" si="13"/>
        <v>4008</v>
      </c>
      <c r="T83" s="406">
        <f t="shared" si="14"/>
        <v>4008</v>
      </c>
      <c r="U83" s="406">
        <f t="shared" si="15"/>
        <v>10020</v>
      </c>
      <c r="V83" s="406">
        <v>10020</v>
      </c>
      <c r="W83" s="406"/>
      <c r="X83" s="406"/>
      <c r="Y83" s="406"/>
      <c r="Z83" s="406"/>
      <c r="AA83" s="406"/>
      <c r="AB83" s="406"/>
      <c r="AC83" s="406"/>
      <c r="AD83" s="406"/>
      <c r="AE83" s="452">
        <f t="shared" si="16"/>
        <v>4992.8809856999997</v>
      </c>
      <c r="AF83" s="452">
        <v>4992.8809856999997</v>
      </c>
      <c r="AG83" s="393"/>
      <c r="AH83" s="393"/>
      <c r="AI83" s="390"/>
      <c r="AJ83" s="394"/>
      <c r="AM83" s="453">
        <f t="shared" si="12"/>
        <v>9000.8809856999997</v>
      </c>
      <c r="AN83" s="453">
        <v>4008</v>
      </c>
      <c r="AO83" s="453">
        <f t="shared" si="17"/>
        <v>4992.8809856999997</v>
      </c>
    </row>
    <row r="84" spans="1:41" s="395" customFormat="1" ht="56.25">
      <c r="A84" s="398">
        <v>17</v>
      </c>
      <c r="B84" s="399" t="s">
        <v>869</v>
      </c>
      <c r="C84" s="380"/>
      <c r="D84" s="327" t="s">
        <v>870</v>
      </c>
      <c r="E84" s="404">
        <v>12</v>
      </c>
      <c r="F84" s="403" t="s">
        <v>599</v>
      </c>
      <c r="G84" s="402" t="s">
        <v>871</v>
      </c>
      <c r="H84" s="406">
        <v>8300</v>
      </c>
      <c r="I84" s="406">
        <v>8154.4412709999997</v>
      </c>
      <c r="J84" s="406"/>
      <c r="K84" s="406"/>
      <c r="L84" s="406"/>
      <c r="M84" s="406">
        <v>3457</v>
      </c>
      <c r="N84" s="406"/>
      <c r="O84" s="406"/>
      <c r="P84" s="406"/>
      <c r="Q84" s="406"/>
      <c r="R84" s="406"/>
      <c r="S84" s="406">
        <f t="shared" si="13"/>
        <v>3457</v>
      </c>
      <c r="T84" s="406">
        <f t="shared" si="14"/>
        <v>3457</v>
      </c>
      <c r="U84" s="406">
        <f t="shared" si="15"/>
        <v>8642</v>
      </c>
      <c r="V84" s="406">
        <v>8642</v>
      </c>
      <c r="W84" s="406"/>
      <c r="X84" s="406"/>
      <c r="Y84" s="406"/>
      <c r="Z84" s="406"/>
      <c r="AA84" s="406"/>
      <c r="AB84" s="406"/>
      <c r="AC84" s="406"/>
      <c r="AD84" s="406"/>
      <c r="AE84" s="452">
        <f t="shared" si="16"/>
        <v>3882.1971438999999</v>
      </c>
      <c r="AF84" s="452">
        <v>3882.1971438999999</v>
      </c>
      <c r="AG84" s="393"/>
      <c r="AH84" s="393"/>
      <c r="AI84" s="390"/>
      <c r="AJ84" s="394"/>
      <c r="AM84" s="453">
        <f t="shared" si="12"/>
        <v>7338.9971439000001</v>
      </c>
      <c r="AN84" s="453">
        <v>3456.8</v>
      </c>
      <c r="AO84" s="453">
        <f t="shared" si="17"/>
        <v>3882.1971438999999</v>
      </c>
    </row>
    <row r="85" spans="1:41" s="395" customFormat="1" ht="56.25">
      <c r="A85" s="398">
        <v>18</v>
      </c>
      <c r="B85" s="399" t="s">
        <v>872</v>
      </c>
      <c r="C85" s="380"/>
      <c r="D85" s="327" t="s">
        <v>870</v>
      </c>
      <c r="E85" s="404">
        <v>13</v>
      </c>
      <c r="F85" s="403" t="s">
        <v>599</v>
      </c>
      <c r="G85" s="402" t="s">
        <v>873</v>
      </c>
      <c r="H85" s="406">
        <v>9790</v>
      </c>
      <c r="I85" s="406">
        <v>9768.2492149999998</v>
      </c>
      <c r="J85" s="406"/>
      <c r="K85" s="406"/>
      <c r="L85" s="406"/>
      <c r="M85" s="406">
        <v>3879</v>
      </c>
      <c r="N85" s="406"/>
      <c r="O85" s="406"/>
      <c r="P85" s="406"/>
      <c r="Q85" s="406"/>
      <c r="R85" s="406"/>
      <c r="S85" s="406">
        <f t="shared" si="13"/>
        <v>3879</v>
      </c>
      <c r="T85" s="406">
        <f t="shared" si="14"/>
        <v>3879</v>
      </c>
      <c r="U85" s="406">
        <f t="shared" si="15"/>
        <v>9698</v>
      </c>
      <c r="V85" s="406">
        <v>9698</v>
      </c>
      <c r="W85" s="406"/>
      <c r="X85" s="406"/>
      <c r="Y85" s="406"/>
      <c r="Z85" s="406"/>
      <c r="AA85" s="406"/>
      <c r="AB85" s="406"/>
      <c r="AC85" s="406"/>
      <c r="AD85" s="406"/>
      <c r="AE85" s="452">
        <f t="shared" si="16"/>
        <v>4912.2242934999995</v>
      </c>
      <c r="AF85" s="452">
        <v>4912.2242934999995</v>
      </c>
      <c r="AG85" s="393"/>
      <c r="AH85" s="393"/>
      <c r="AI85" s="390"/>
      <c r="AJ85" s="394"/>
      <c r="AM85" s="453">
        <f t="shared" si="12"/>
        <v>8791.4242935000002</v>
      </c>
      <c r="AN85" s="453">
        <v>3879.2000000000003</v>
      </c>
      <c r="AO85" s="453">
        <f t="shared" si="17"/>
        <v>4912.2242934999995</v>
      </c>
    </row>
    <row r="86" spans="1:41" s="395" customFormat="1" ht="75">
      <c r="A86" s="398">
        <v>19</v>
      </c>
      <c r="B86" s="399" t="s">
        <v>874</v>
      </c>
      <c r="C86" s="380"/>
      <c r="D86" s="327" t="s">
        <v>870</v>
      </c>
      <c r="E86" s="404">
        <v>12</v>
      </c>
      <c r="F86" s="403" t="s">
        <v>599</v>
      </c>
      <c r="G86" s="402" t="s">
        <v>875</v>
      </c>
      <c r="H86" s="406">
        <v>4800</v>
      </c>
      <c r="I86" s="406">
        <v>4715.7432019999997</v>
      </c>
      <c r="J86" s="406"/>
      <c r="K86" s="406"/>
      <c r="L86" s="406"/>
      <c r="M86" s="406">
        <v>2157</v>
      </c>
      <c r="N86" s="406"/>
      <c r="O86" s="406"/>
      <c r="P86" s="406"/>
      <c r="Q86" s="406"/>
      <c r="R86" s="406"/>
      <c r="S86" s="406">
        <f t="shared" si="13"/>
        <v>2157</v>
      </c>
      <c r="T86" s="406">
        <f t="shared" si="14"/>
        <v>2157</v>
      </c>
      <c r="U86" s="406">
        <f t="shared" si="15"/>
        <v>5392</v>
      </c>
      <c r="V86" s="406">
        <v>5392</v>
      </c>
      <c r="W86" s="406"/>
      <c r="X86" s="406"/>
      <c r="Y86" s="406"/>
      <c r="Z86" s="406"/>
      <c r="AA86" s="406"/>
      <c r="AB86" s="406"/>
      <c r="AC86" s="406"/>
      <c r="AD86" s="406"/>
      <c r="AE86" s="452">
        <f t="shared" si="16"/>
        <v>2087.3688818000001</v>
      </c>
      <c r="AF86" s="452">
        <v>2087.3688818000001</v>
      </c>
      <c r="AG86" s="393"/>
      <c r="AH86" s="393"/>
      <c r="AI86" s="390"/>
      <c r="AJ86" s="394"/>
      <c r="AM86" s="453">
        <f t="shared" si="12"/>
        <v>4244.1688818000002</v>
      </c>
      <c r="AN86" s="453">
        <v>2156.8000000000002</v>
      </c>
      <c r="AO86" s="453">
        <f t="shared" si="17"/>
        <v>2087.3688818000001</v>
      </c>
    </row>
    <row r="87" spans="1:41" s="395" customFormat="1" ht="75">
      <c r="A87" s="398">
        <v>20</v>
      </c>
      <c r="B87" s="399" t="s">
        <v>876</v>
      </c>
      <c r="C87" s="380"/>
      <c r="D87" s="327" t="s">
        <v>870</v>
      </c>
      <c r="E87" s="404">
        <v>13</v>
      </c>
      <c r="F87" s="403" t="s">
        <v>599</v>
      </c>
      <c r="G87" s="402" t="s">
        <v>877</v>
      </c>
      <c r="H87" s="406">
        <v>4900</v>
      </c>
      <c r="I87" s="406">
        <v>4761.8265730000003</v>
      </c>
      <c r="J87" s="406"/>
      <c r="K87" s="406"/>
      <c r="L87" s="406"/>
      <c r="M87" s="406">
        <v>2175</v>
      </c>
      <c r="N87" s="406"/>
      <c r="O87" s="406"/>
      <c r="P87" s="406"/>
      <c r="Q87" s="406"/>
      <c r="R87" s="406"/>
      <c r="S87" s="406">
        <f t="shared" si="13"/>
        <v>2175</v>
      </c>
      <c r="T87" s="406">
        <f t="shared" si="14"/>
        <v>2175</v>
      </c>
      <c r="U87" s="406">
        <f t="shared" si="15"/>
        <v>5438</v>
      </c>
      <c r="V87" s="406">
        <v>5438</v>
      </c>
      <c r="W87" s="406"/>
      <c r="X87" s="406"/>
      <c r="Y87" s="406"/>
      <c r="Z87" s="406"/>
      <c r="AA87" s="406"/>
      <c r="AB87" s="406"/>
      <c r="AC87" s="406"/>
      <c r="AD87" s="406"/>
      <c r="AE87" s="452">
        <f t="shared" si="16"/>
        <v>2110.4439157000002</v>
      </c>
      <c r="AF87" s="452">
        <v>2110.4439157000002</v>
      </c>
      <c r="AG87" s="393"/>
      <c r="AH87" s="393"/>
      <c r="AI87" s="390"/>
      <c r="AJ87" s="394"/>
      <c r="AM87" s="453">
        <f t="shared" si="12"/>
        <v>4285.6439157000004</v>
      </c>
      <c r="AN87" s="453">
        <v>2175.2000000000003</v>
      </c>
      <c r="AO87" s="453">
        <f t="shared" si="17"/>
        <v>2110.4439157000002</v>
      </c>
    </row>
    <row r="88" spans="1:41" s="395" customFormat="1" ht="56.25">
      <c r="A88" s="398">
        <v>21</v>
      </c>
      <c r="B88" s="399" t="s">
        <v>878</v>
      </c>
      <c r="C88" s="380"/>
      <c r="D88" s="327" t="s">
        <v>879</v>
      </c>
      <c r="E88" s="404">
        <v>12</v>
      </c>
      <c r="F88" s="403" t="s">
        <v>599</v>
      </c>
      <c r="G88" s="402" t="s">
        <v>880</v>
      </c>
      <c r="H88" s="406">
        <v>8500</v>
      </c>
      <c r="I88" s="406">
        <v>8365.7698569999993</v>
      </c>
      <c r="J88" s="406"/>
      <c r="K88" s="406"/>
      <c r="L88" s="406"/>
      <c r="M88" s="406">
        <v>3636</v>
      </c>
      <c r="N88" s="406"/>
      <c r="O88" s="406"/>
      <c r="P88" s="406"/>
      <c r="Q88" s="406"/>
      <c r="R88" s="406"/>
      <c r="S88" s="406">
        <f t="shared" si="13"/>
        <v>3636</v>
      </c>
      <c r="T88" s="406">
        <f t="shared" si="14"/>
        <v>3636</v>
      </c>
      <c r="U88" s="406">
        <f t="shared" si="15"/>
        <v>9090</v>
      </c>
      <c r="V88" s="406">
        <v>9090</v>
      </c>
      <c r="W88" s="406"/>
      <c r="X88" s="406"/>
      <c r="Y88" s="406"/>
      <c r="Z88" s="406"/>
      <c r="AA88" s="406"/>
      <c r="AB88" s="406"/>
      <c r="AC88" s="406"/>
      <c r="AD88" s="406"/>
      <c r="AE88" s="452">
        <f t="shared" si="16"/>
        <v>3893.1928712999998</v>
      </c>
      <c r="AF88" s="452">
        <v>3893.1928712999998</v>
      </c>
      <c r="AG88" s="393"/>
      <c r="AH88" s="393"/>
      <c r="AI88" s="390"/>
      <c r="AJ88" s="394"/>
      <c r="AM88" s="453">
        <f t="shared" si="12"/>
        <v>7529.1928712999998</v>
      </c>
      <c r="AN88" s="453">
        <v>3636</v>
      </c>
      <c r="AO88" s="453">
        <f t="shared" si="17"/>
        <v>3893.1928712999998</v>
      </c>
    </row>
    <row r="89" spans="1:41" s="395" customFormat="1" ht="56.25">
      <c r="A89" s="398">
        <v>22</v>
      </c>
      <c r="B89" s="399" t="s">
        <v>881</v>
      </c>
      <c r="C89" s="380"/>
      <c r="D89" s="327" t="s">
        <v>879</v>
      </c>
      <c r="E89" s="404">
        <v>14</v>
      </c>
      <c r="F89" s="403" t="s">
        <v>599</v>
      </c>
      <c r="G89" s="402" t="s">
        <v>882</v>
      </c>
      <c r="H89" s="406">
        <v>9164</v>
      </c>
      <c r="I89" s="406">
        <v>8863.2279109999999</v>
      </c>
      <c r="J89" s="406"/>
      <c r="K89" s="406"/>
      <c r="L89" s="406"/>
      <c r="M89" s="406">
        <v>3666</v>
      </c>
      <c r="N89" s="406"/>
      <c r="O89" s="406"/>
      <c r="P89" s="406"/>
      <c r="Q89" s="406"/>
      <c r="R89" s="406"/>
      <c r="S89" s="406">
        <f t="shared" si="13"/>
        <v>3666</v>
      </c>
      <c r="T89" s="406">
        <f t="shared" si="14"/>
        <v>3666</v>
      </c>
      <c r="U89" s="406">
        <f t="shared" si="15"/>
        <v>9164</v>
      </c>
      <c r="V89" s="406">
        <v>9164</v>
      </c>
      <c r="W89" s="406"/>
      <c r="X89" s="406"/>
      <c r="Y89" s="406"/>
      <c r="Z89" s="406"/>
      <c r="AA89" s="406"/>
      <c r="AB89" s="406"/>
      <c r="AC89" s="406"/>
      <c r="AD89" s="406"/>
      <c r="AE89" s="452">
        <f t="shared" si="16"/>
        <v>4311.3051199000001</v>
      </c>
      <c r="AF89" s="452">
        <v>4311.3051199000001</v>
      </c>
      <c r="AG89" s="393"/>
      <c r="AH89" s="393"/>
      <c r="AI89" s="390"/>
      <c r="AJ89" s="394"/>
      <c r="AM89" s="453">
        <f t="shared" si="12"/>
        <v>7976.9051199000005</v>
      </c>
      <c r="AN89" s="453">
        <v>3665.6000000000004</v>
      </c>
      <c r="AO89" s="453">
        <f t="shared" si="17"/>
        <v>4311.3051199000001</v>
      </c>
    </row>
    <row r="90" spans="1:41" s="395" customFormat="1" ht="56.25">
      <c r="A90" s="398">
        <v>23</v>
      </c>
      <c r="B90" s="399" t="s">
        <v>883</v>
      </c>
      <c r="C90" s="380"/>
      <c r="D90" s="327" t="s">
        <v>879</v>
      </c>
      <c r="E90" s="404">
        <v>22</v>
      </c>
      <c r="F90" s="403" t="s">
        <v>599</v>
      </c>
      <c r="G90" s="402" t="s">
        <v>884</v>
      </c>
      <c r="H90" s="406">
        <v>10746</v>
      </c>
      <c r="I90" s="406">
        <v>10528.918043</v>
      </c>
      <c r="J90" s="406"/>
      <c r="K90" s="406"/>
      <c r="L90" s="406"/>
      <c r="M90" s="406">
        <v>4298</v>
      </c>
      <c r="N90" s="406"/>
      <c r="O90" s="406"/>
      <c r="P90" s="406"/>
      <c r="Q90" s="406"/>
      <c r="R90" s="406"/>
      <c r="S90" s="406">
        <f t="shared" si="13"/>
        <v>4298</v>
      </c>
      <c r="T90" s="406">
        <f t="shared" si="14"/>
        <v>4298</v>
      </c>
      <c r="U90" s="406">
        <f t="shared" si="15"/>
        <v>10746</v>
      </c>
      <c r="V90" s="406">
        <v>10746</v>
      </c>
      <c r="W90" s="406"/>
      <c r="X90" s="406"/>
      <c r="Y90" s="406"/>
      <c r="Z90" s="406"/>
      <c r="AA90" s="406"/>
      <c r="AB90" s="406"/>
      <c r="AC90" s="406"/>
      <c r="AD90" s="406"/>
      <c r="AE90" s="452">
        <f t="shared" si="16"/>
        <v>5177.6262386999997</v>
      </c>
      <c r="AF90" s="452">
        <v>5177.6262386999997</v>
      </c>
      <c r="AG90" s="393"/>
      <c r="AH90" s="393"/>
      <c r="AI90" s="390"/>
      <c r="AJ90" s="394"/>
      <c r="AM90" s="453">
        <f t="shared" si="12"/>
        <v>9476.0262387000002</v>
      </c>
      <c r="AN90" s="453">
        <v>4298.4000000000005</v>
      </c>
      <c r="AO90" s="453">
        <f t="shared" si="17"/>
        <v>5177.6262386999997</v>
      </c>
    </row>
    <row r="91" spans="1:41" s="395" customFormat="1" ht="75">
      <c r="A91" s="398">
        <v>24</v>
      </c>
      <c r="B91" s="399" t="s">
        <v>885</v>
      </c>
      <c r="C91" s="380"/>
      <c r="D91" s="327" t="s">
        <v>879</v>
      </c>
      <c r="E91" s="404">
        <v>21</v>
      </c>
      <c r="F91" s="403" t="s">
        <v>599</v>
      </c>
      <c r="G91" s="402" t="s">
        <v>886</v>
      </c>
      <c r="H91" s="406">
        <v>8670</v>
      </c>
      <c r="I91" s="406">
        <v>8353.2152029999997</v>
      </c>
      <c r="J91" s="406"/>
      <c r="K91" s="406"/>
      <c r="L91" s="406"/>
      <c r="M91" s="406">
        <v>3300</v>
      </c>
      <c r="N91" s="406"/>
      <c r="O91" s="406"/>
      <c r="P91" s="406"/>
      <c r="Q91" s="406"/>
      <c r="R91" s="406"/>
      <c r="S91" s="406">
        <f t="shared" si="13"/>
        <v>3300</v>
      </c>
      <c r="T91" s="406">
        <f t="shared" si="14"/>
        <v>3300</v>
      </c>
      <c r="U91" s="406">
        <f t="shared" si="15"/>
        <v>8250</v>
      </c>
      <c r="V91" s="406">
        <v>8250</v>
      </c>
      <c r="W91" s="406"/>
      <c r="X91" s="406"/>
      <c r="Y91" s="406"/>
      <c r="Z91" s="406"/>
      <c r="AA91" s="406"/>
      <c r="AB91" s="406"/>
      <c r="AC91" s="406"/>
      <c r="AD91" s="406"/>
      <c r="AE91" s="452">
        <f t="shared" si="16"/>
        <v>4217.8936826999998</v>
      </c>
      <c r="AF91" s="452">
        <v>4217.8936826999998</v>
      </c>
      <c r="AG91" s="393"/>
      <c r="AH91" s="393"/>
      <c r="AI91" s="390"/>
      <c r="AJ91" s="394"/>
      <c r="AM91" s="453">
        <f t="shared" si="12"/>
        <v>7517.8936826999998</v>
      </c>
      <c r="AN91" s="453">
        <v>3300</v>
      </c>
      <c r="AO91" s="453">
        <f t="shared" si="17"/>
        <v>4217.8936826999998</v>
      </c>
    </row>
    <row r="92" spans="1:41" s="395" customFormat="1" ht="56.25">
      <c r="A92" s="398">
        <v>25</v>
      </c>
      <c r="B92" s="399" t="s">
        <v>887</v>
      </c>
      <c r="C92" s="380"/>
      <c r="D92" s="327" t="s">
        <v>879</v>
      </c>
      <c r="E92" s="404">
        <v>23</v>
      </c>
      <c r="F92" s="403" t="s">
        <v>599</v>
      </c>
      <c r="G92" s="402" t="s">
        <v>888</v>
      </c>
      <c r="H92" s="406">
        <v>9580</v>
      </c>
      <c r="I92" s="406">
        <v>9433.754868</v>
      </c>
      <c r="J92" s="406"/>
      <c r="K92" s="406"/>
      <c r="L92" s="406"/>
      <c r="M92" s="406">
        <v>3800</v>
      </c>
      <c r="N92" s="406"/>
      <c r="O92" s="406"/>
      <c r="P92" s="406"/>
      <c r="Q92" s="406"/>
      <c r="R92" s="406"/>
      <c r="S92" s="406">
        <f t="shared" si="13"/>
        <v>3800</v>
      </c>
      <c r="T92" s="406">
        <f t="shared" si="14"/>
        <v>3800</v>
      </c>
      <c r="U92" s="406">
        <f t="shared" si="15"/>
        <v>9500</v>
      </c>
      <c r="V92" s="406">
        <v>9500</v>
      </c>
      <c r="W92" s="406"/>
      <c r="X92" s="406"/>
      <c r="Y92" s="406"/>
      <c r="Z92" s="406"/>
      <c r="AA92" s="406"/>
      <c r="AB92" s="406"/>
      <c r="AC92" s="406"/>
      <c r="AD92" s="406"/>
      <c r="AE92" s="452">
        <f t="shared" si="16"/>
        <v>4690.3793812000004</v>
      </c>
      <c r="AF92" s="452">
        <v>4690.3793812000004</v>
      </c>
      <c r="AG92" s="393"/>
      <c r="AH92" s="393"/>
      <c r="AI92" s="390"/>
      <c r="AJ92" s="394"/>
      <c r="AM92" s="453">
        <f t="shared" si="12"/>
        <v>8490.3793812000004</v>
      </c>
      <c r="AN92" s="453">
        <v>3800</v>
      </c>
      <c r="AO92" s="453">
        <f t="shared" si="17"/>
        <v>4690.3793812000004</v>
      </c>
    </row>
    <row r="93" spans="1:41" s="395" customFormat="1" ht="56.25">
      <c r="A93" s="398">
        <v>26</v>
      </c>
      <c r="B93" s="399" t="s">
        <v>889</v>
      </c>
      <c r="C93" s="380"/>
      <c r="D93" s="327" t="s">
        <v>879</v>
      </c>
      <c r="E93" s="404">
        <v>24</v>
      </c>
      <c r="F93" s="403" t="s">
        <v>599</v>
      </c>
      <c r="G93" s="402" t="s">
        <v>890</v>
      </c>
      <c r="H93" s="406">
        <v>11185</v>
      </c>
      <c r="I93" s="406">
        <v>11065.490447</v>
      </c>
      <c r="J93" s="406"/>
      <c r="K93" s="406"/>
      <c r="L93" s="406"/>
      <c r="M93" s="406">
        <v>4440</v>
      </c>
      <c r="N93" s="406"/>
      <c r="O93" s="406"/>
      <c r="P93" s="406"/>
      <c r="Q93" s="406"/>
      <c r="R93" s="406"/>
      <c r="S93" s="406">
        <f t="shared" si="13"/>
        <v>4440</v>
      </c>
      <c r="T93" s="406">
        <f t="shared" si="14"/>
        <v>4440</v>
      </c>
      <c r="U93" s="406">
        <f t="shared" si="15"/>
        <v>11100</v>
      </c>
      <c r="V93" s="406">
        <v>11100</v>
      </c>
      <c r="W93" s="406"/>
      <c r="X93" s="406"/>
      <c r="Y93" s="406"/>
      <c r="Z93" s="406"/>
      <c r="AA93" s="406"/>
      <c r="AB93" s="406"/>
      <c r="AC93" s="406"/>
      <c r="AD93" s="406"/>
      <c r="AE93" s="452">
        <f t="shared" si="16"/>
        <v>5518.9414023000008</v>
      </c>
      <c r="AF93" s="452">
        <v>5518.9414023000008</v>
      </c>
      <c r="AG93" s="393"/>
      <c r="AH93" s="393"/>
      <c r="AI93" s="390"/>
      <c r="AJ93" s="394"/>
      <c r="AM93" s="453">
        <f t="shared" si="12"/>
        <v>9958.9414023000008</v>
      </c>
      <c r="AN93" s="453">
        <v>4440</v>
      </c>
      <c r="AO93" s="453">
        <f t="shared" si="17"/>
        <v>5518.9414023000008</v>
      </c>
    </row>
    <row r="94" spans="1:41" s="395" customFormat="1" ht="56.25">
      <c r="A94" s="398">
        <v>27</v>
      </c>
      <c r="B94" s="399" t="s">
        <v>891</v>
      </c>
      <c r="C94" s="380"/>
      <c r="D94" s="327" t="s">
        <v>879</v>
      </c>
      <c r="E94" s="404">
        <v>15</v>
      </c>
      <c r="F94" s="403" t="s">
        <v>599</v>
      </c>
      <c r="G94" s="402" t="s">
        <v>892</v>
      </c>
      <c r="H94" s="406">
        <v>6000</v>
      </c>
      <c r="I94" s="406">
        <v>6000</v>
      </c>
      <c r="J94" s="406"/>
      <c r="K94" s="406"/>
      <c r="L94" s="406"/>
      <c r="M94" s="406">
        <v>2400</v>
      </c>
      <c r="N94" s="406"/>
      <c r="O94" s="406"/>
      <c r="P94" s="406"/>
      <c r="Q94" s="406"/>
      <c r="R94" s="406"/>
      <c r="S94" s="406">
        <f t="shared" si="13"/>
        <v>2400</v>
      </c>
      <c r="T94" s="406">
        <f t="shared" si="14"/>
        <v>2400</v>
      </c>
      <c r="U94" s="406">
        <f t="shared" si="15"/>
        <v>6000</v>
      </c>
      <c r="V94" s="406">
        <v>6000</v>
      </c>
      <c r="W94" s="406"/>
      <c r="X94" s="406"/>
      <c r="Y94" s="406"/>
      <c r="Z94" s="406"/>
      <c r="AA94" s="406"/>
      <c r="AB94" s="406"/>
      <c r="AC94" s="406"/>
      <c r="AD94" s="406"/>
      <c r="AE94" s="452">
        <f t="shared" si="16"/>
        <v>3000</v>
      </c>
      <c r="AF94" s="452">
        <v>3000</v>
      </c>
      <c r="AG94" s="393"/>
      <c r="AH94" s="393"/>
      <c r="AI94" s="390"/>
      <c r="AJ94" s="394"/>
      <c r="AM94" s="453">
        <f t="shared" si="12"/>
        <v>5400</v>
      </c>
      <c r="AN94" s="453">
        <v>2400</v>
      </c>
      <c r="AO94" s="453">
        <f t="shared" si="17"/>
        <v>3000</v>
      </c>
    </row>
    <row r="95" spans="1:41" s="27" customFormat="1" ht="40.5" hidden="1" customHeight="1">
      <c r="A95" s="31" t="s">
        <v>40</v>
      </c>
      <c r="B95" s="33" t="s">
        <v>41</v>
      </c>
      <c r="C95" s="291"/>
      <c r="D95" s="25"/>
      <c r="E95" s="25"/>
      <c r="F95" s="25"/>
      <c r="G95" s="25"/>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406">
        <f t="shared" si="16"/>
        <v>0</v>
      </c>
      <c r="AF95" s="216"/>
      <c r="AG95" s="216"/>
      <c r="AH95" s="216"/>
      <c r="AI95" s="216"/>
      <c r="AJ95" s="26"/>
      <c r="AK95" s="26"/>
      <c r="AL95" s="26"/>
    </row>
    <row r="96" spans="1:41" s="27" customFormat="1" ht="45.4" hidden="1" customHeight="1">
      <c r="A96" s="23" t="s">
        <v>46</v>
      </c>
      <c r="B96" s="28" t="s">
        <v>317</v>
      </c>
      <c r="C96" s="25"/>
      <c r="D96" s="25"/>
      <c r="E96" s="25"/>
      <c r="F96" s="25"/>
      <c r="G96" s="25"/>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406">
        <f t="shared" si="16"/>
        <v>0</v>
      </c>
      <c r="AF96" s="216"/>
      <c r="AG96" s="216"/>
      <c r="AH96" s="216"/>
      <c r="AI96" s="216"/>
      <c r="AJ96" s="26"/>
      <c r="AK96" s="26"/>
      <c r="AL96" s="26"/>
    </row>
    <row r="97" spans="1:38" s="27" customFormat="1" ht="40.5" hidden="1" customHeight="1">
      <c r="A97" s="29" t="s">
        <v>35</v>
      </c>
      <c r="B97" s="30" t="s">
        <v>36</v>
      </c>
      <c r="C97" s="50"/>
      <c r="D97" s="25"/>
      <c r="E97" s="25"/>
      <c r="F97" s="25"/>
      <c r="G97" s="25"/>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406">
        <f t="shared" si="16"/>
        <v>0</v>
      </c>
      <c r="AF97" s="216"/>
      <c r="AG97" s="216"/>
      <c r="AH97" s="216"/>
      <c r="AI97" s="216"/>
      <c r="AJ97" s="26"/>
      <c r="AK97" s="26"/>
      <c r="AL97" s="26"/>
    </row>
    <row r="98" spans="1:38" s="27" customFormat="1" ht="37.15" hidden="1" customHeight="1">
      <c r="A98" s="31" t="s">
        <v>37</v>
      </c>
      <c r="B98" s="32" t="s">
        <v>38</v>
      </c>
      <c r="C98" s="35"/>
      <c r="D98" s="25"/>
      <c r="E98" s="25"/>
      <c r="F98" s="25"/>
      <c r="G98" s="25"/>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406">
        <f t="shared" si="16"/>
        <v>0</v>
      </c>
      <c r="AF98" s="216"/>
      <c r="AG98" s="216"/>
      <c r="AH98" s="216"/>
      <c r="AI98" s="216"/>
      <c r="AJ98" s="26"/>
      <c r="AK98" s="26"/>
      <c r="AL98" s="26"/>
    </row>
    <row r="99" spans="1:38" s="27" customFormat="1" ht="31.5" hidden="1" customHeight="1">
      <c r="A99" s="31" t="s">
        <v>40</v>
      </c>
      <c r="B99" s="33" t="s">
        <v>41</v>
      </c>
      <c r="C99" s="291"/>
      <c r="D99" s="25"/>
      <c r="E99" s="25"/>
      <c r="F99" s="25"/>
      <c r="G99" s="2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406">
        <f t="shared" si="16"/>
        <v>0</v>
      </c>
      <c r="AF99" s="216"/>
      <c r="AG99" s="216"/>
      <c r="AH99" s="216"/>
      <c r="AI99" s="216"/>
      <c r="AJ99" s="26"/>
      <c r="AK99" s="26"/>
      <c r="AL99" s="26"/>
    </row>
    <row r="100" spans="1:38" s="27" customFormat="1" ht="36.75" hidden="1" customHeight="1">
      <c r="A100" s="29" t="s">
        <v>42</v>
      </c>
      <c r="B100" s="30" t="s">
        <v>43</v>
      </c>
      <c r="C100" s="50"/>
      <c r="D100" s="25"/>
      <c r="E100" s="25"/>
      <c r="F100" s="25"/>
      <c r="G100" s="25"/>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406">
        <f t="shared" si="16"/>
        <v>0</v>
      </c>
      <c r="AF100" s="216"/>
      <c r="AG100" s="216"/>
      <c r="AH100" s="216"/>
      <c r="AI100" s="216"/>
      <c r="AJ100" s="26"/>
      <c r="AK100" s="26"/>
      <c r="AL100" s="26"/>
    </row>
    <row r="101" spans="1:38" s="27" customFormat="1" ht="36.75" hidden="1" customHeight="1">
      <c r="A101" s="31" t="s">
        <v>37</v>
      </c>
      <c r="B101" s="32" t="s">
        <v>38</v>
      </c>
      <c r="C101" s="35"/>
      <c r="D101" s="25"/>
      <c r="E101" s="25"/>
      <c r="F101" s="25"/>
      <c r="G101" s="25"/>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406">
        <f t="shared" si="16"/>
        <v>0</v>
      </c>
      <c r="AF101" s="216"/>
      <c r="AG101" s="216"/>
      <c r="AH101" s="216"/>
      <c r="AI101" s="216"/>
      <c r="AJ101" s="26"/>
      <c r="AK101" s="26"/>
      <c r="AL101" s="26"/>
    </row>
    <row r="102" spans="1:38" s="27" customFormat="1" ht="35.25" hidden="1" customHeight="1">
      <c r="A102" s="31" t="s">
        <v>40</v>
      </c>
      <c r="B102" s="33" t="s">
        <v>41</v>
      </c>
      <c r="C102" s="291"/>
      <c r="D102" s="25"/>
      <c r="E102" s="25"/>
      <c r="F102" s="25"/>
      <c r="G102" s="25"/>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406">
        <f t="shared" si="16"/>
        <v>0</v>
      </c>
      <c r="AF102" s="216"/>
      <c r="AG102" s="216"/>
      <c r="AH102" s="216"/>
      <c r="AI102" s="216"/>
      <c r="AJ102" s="26"/>
      <c r="AK102" s="26"/>
      <c r="AL102" s="26"/>
    </row>
    <row r="103" spans="1:38" s="27" customFormat="1" ht="40.5" hidden="1" customHeight="1">
      <c r="A103" s="29" t="s">
        <v>44</v>
      </c>
      <c r="B103" s="30" t="s">
        <v>45</v>
      </c>
      <c r="C103" s="50"/>
      <c r="D103" s="25"/>
      <c r="E103" s="25"/>
      <c r="F103" s="25"/>
      <c r="G103" s="25"/>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406">
        <f t="shared" si="16"/>
        <v>0</v>
      </c>
      <c r="AF103" s="216"/>
      <c r="AG103" s="216"/>
      <c r="AH103" s="216"/>
      <c r="AI103" s="216"/>
      <c r="AJ103" s="26"/>
      <c r="AK103" s="26"/>
      <c r="AL103" s="26"/>
    </row>
    <row r="104" spans="1:38" s="27" customFormat="1" ht="35.65" hidden="1" customHeight="1">
      <c r="A104" s="31" t="s">
        <v>37</v>
      </c>
      <c r="B104" s="32" t="s">
        <v>38</v>
      </c>
      <c r="C104" s="35"/>
      <c r="D104" s="25"/>
      <c r="E104" s="25"/>
      <c r="F104" s="25"/>
      <c r="G104" s="25"/>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406">
        <f t="shared" si="16"/>
        <v>0</v>
      </c>
      <c r="AF104" s="216"/>
      <c r="AG104" s="216"/>
      <c r="AH104" s="216"/>
      <c r="AI104" s="216"/>
      <c r="AJ104" s="26"/>
      <c r="AK104" s="26"/>
      <c r="AL104" s="26"/>
    </row>
    <row r="105" spans="1:38" s="27" customFormat="1" ht="35.25" hidden="1" customHeight="1">
      <c r="A105" s="31" t="s">
        <v>40</v>
      </c>
      <c r="B105" s="33" t="s">
        <v>41</v>
      </c>
      <c r="C105" s="291"/>
      <c r="D105" s="25"/>
      <c r="E105" s="25"/>
      <c r="F105" s="25"/>
      <c r="G105" s="25"/>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406">
        <f t="shared" si="16"/>
        <v>0</v>
      </c>
      <c r="AF105" s="216"/>
      <c r="AG105" s="216"/>
      <c r="AH105" s="216"/>
      <c r="AI105" s="216"/>
      <c r="AJ105" s="26"/>
      <c r="AK105" s="26"/>
      <c r="AL105" s="26"/>
    </row>
    <row r="106" spans="1:38" s="27" customFormat="1" ht="46.15" hidden="1" customHeight="1">
      <c r="A106" s="23" t="s">
        <v>287</v>
      </c>
      <c r="B106" s="28" t="s">
        <v>318</v>
      </c>
      <c r="C106" s="25"/>
      <c r="D106" s="25"/>
      <c r="E106" s="25"/>
      <c r="F106" s="25"/>
      <c r="G106" s="25"/>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406">
        <f t="shared" si="16"/>
        <v>0</v>
      </c>
      <c r="AF106" s="216"/>
      <c r="AG106" s="216"/>
      <c r="AH106" s="216"/>
      <c r="AI106" s="26"/>
      <c r="AJ106" s="26"/>
      <c r="AK106" s="26"/>
      <c r="AL106" s="26"/>
    </row>
    <row r="107" spans="1:38" s="27" customFormat="1" ht="40.5" hidden="1" customHeight="1">
      <c r="A107" s="29" t="s">
        <v>35</v>
      </c>
      <c r="B107" s="30" t="s">
        <v>36</v>
      </c>
      <c r="C107" s="50"/>
      <c r="D107" s="25"/>
      <c r="E107" s="25"/>
      <c r="F107" s="25"/>
      <c r="G107" s="25"/>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406">
        <f t="shared" si="16"/>
        <v>0</v>
      </c>
      <c r="AF107" s="216"/>
      <c r="AG107" s="216"/>
      <c r="AH107" s="216"/>
      <c r="AI107" s="26"/>
      <c r="AJ107" s="26"/>
      <c r="AK107" s="26"/>
      <c r="AL107" s="26"/>
    </row>
    <row r="108" spans="1:38" s="27" customFormat="1" ht="40.5" hidden="1" customHeight="1">
      <c r="A108" s="31" t="s">
        <v>37</v>
      </c>
      <c r="B108" s="32" t="s">
        <v>38</v>
      </c>
      <c r="C108" s="35"/>
      <c r="D108" s="25"/>
      <c r="E108" s="25"/>
      <c r="F108" s="25"/>
      <c r="G108" s="25"/>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406">
        <f t="shared" si="16"/>
        <v>0</v>
      </c>
      <c r="AF108" s="216"/>
      <c r="AG108" s="216"/>
      <c r="AH108" s="216"/>
      <c r="AI108" s="26"/>
      <c r="AJ108" s="26"/>
      <c r="AK108" s="26"/>
      <c r="AL108" s="26"/>
    </row>
    <row r="109" spans="1:38" s="27" customFormat="1" ht="35.65" hidden="1" customHeight="1">
      <c r="A109" s="31" t="s">
        <v>40</v>
      </c>
      <c r="B109" s="33" t="s">
        <v>41</v>
      </c>
      <c r="C109" s="291"/>
      <c r="D109" s="25"/>
      <c r="E109" s="25"/>
      <c r="F109" s="25"/>
      <c r="G109" s="25"/>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406">
        <f t="shared" si="16"/>
        <v>0</v>
      </c>
      <c r="AF109" s="216"/>
      <c r="AG109" s="216"/>
      <c r="AH109" s="216"/>
      <c r="AI109" s="26"/>
      <c r="AJ109" s="26"/>
      <c r="AK109" s="26"/>
      <c r="AL109" s="26"/>
    </row>
    <row r="110" spans="1:38" s="27" customFormat="1" ht="40.5" hidden="1" customHeight="1">
      <c r="A110" s="29" t="s">
        <v>42</v>
      </c>
      <c r="B110" s="30" t="s">
        <v>43</v>
      </c>
      <c r="C110" s="50"/>
      <c r="D110" s="25"/>
      <c r="E110" s="25"/>
      <c r="F110" s="25"/>
      <c r="G110" s="25"/>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406">
        <f t="shared" si="16"/>
        <v>0</v>
      </c>
      <c r="AF110" s="216"/>
      <c r="AG110" s="216"/>
      <c r="AH110" s="216"/>
      <c r="AI110" s="26"/>
      <c r="AJ110" s="26"/>
      <c r="AK110" s="26"/>
      <c r="AL110" s="26"/>
    </row>
    <row r="111" spans="1:38" s="27" customFormat="1" ht="40.5" hidden="1" customHeight="1">
      <c r="A111" s="31" t="s">
        <v>37</v>
      </c>
      <c r="B111" s="32" t="s">
        <v>38</v>
      </c>
      <c r="C111" s="35"/>
      <c r="D111" s="25"/>
      <c r="E111" s="25"/>
      <c r="F111" s="25"/>
      <c r="G111" s="25"/>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406">
        <f t="shared" si="16"/>
        <v>0</v>
      </c>
      <c r="AF111" s="216"/>
      <c r="AG111" s="216"/>
      <c r="AH111" s="216"/>
      <c r="AI111" s="26"/>
      <c r="AJ111" s="26"/>
      <c r="AK111" s="26"/>
      <c r="AL111" s="26"/>
    </row>
    <row r="112" spans="1:38" s="27" customFormat="1" ht="32.65" hidden="1" customHeight="1">
      <c r="A112" s="31" t="s">
        <v>40</v>
      </c>
      <c r="B112" s="33" t="s">
        <v>41</v>
      </c>
      <c r="C112" s="291"/>
      <c r="D112" s="25"/>
      <c r="E112" s="25"/>
      <c r="F112" s="25"/>
      <c r="G112" s="25"/>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406">
        <f t="shared" si="16"/>
        <v>0</v>
      </c>
      <c r="AF112" s="216"/>
      <c r="AG112" s="216"/>
      <c r="AH112" s="216"/>
      <c r="AI112" s="26"/>
      <c r="AJ112" s="26"/>
      <c r="AK112" s="26"/>
      <c r="AL112" s="26"/>
    </row>
    <row r="113" spans="1:38" s="27" customFormat="1" ht="40.5" hidden="1" customHeight="1">
      <c r="A113" s="29" t="s">
        <v>44</v>
      </c>
      <c r="B113" s="30" t="s">
        <v>45</v>
      </c>
      <c r="C113" s="50"/>
      <c r="D113" s="25"/>
      <c r="E113" s="25"/>
      <c r="F113" s="25"/>
      <c r="G113" s="25"/>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406">
        <f t="shared" si="16"/>
        <v>0</v>
      </c>
      <c r="AF113" s="216"/>
      <c r="AG113" s="216"/>
      <c r="AH113" s="216"/>
      <c r="AI113" s="26"/>
      <c r="AJ113" s="26"/>
      <c r="AK113" s="26"/>
      <c r="AL113" s="26"/>
    </row>
    <row r="114" spans="1:38" s="27" customFormat="1" ht="36.4" hidden="1" customHeight="1">
      <c r="A114" s="31" t="s">
        <v>37</v>
      </c>
      <c r="B114" s="32" t="s">
        <v>38</v>
      </c>
      <c r="C114" s="35"/>
      <c r="D114" s="25"/>
      <c r="E114" s="25"/>
      <c r="F114" s="25"/>
      <c r="G114" s="25"/>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406">
        <f t="shared" si="16"/>
        <v>0</v>
      </c>
      <c r="AF114" s="216"/>
      <c r="AG114" s="216"/>
      <c r="AH114" s="216"/>
      <c r="AI114" s="26"/>
      <c r="AJ114" s="26"/>
      <c r="AK114" s="26"/>
      <c r="AL114" s="26"/>
    </row>
    <row r="115" spans="1:38" s="27" customFormat="1" ht="34.15" hidden="1" customHeight="1">
      <c r="A115" s="31" t="s">
        <v>40</v>
      </c>
      <c r="B115" s="33" t="s">
        <v>41</v>
      </c>
      <c r="C115" s="291"/>
      <c r="D115" s="25"/>
      <c r="E115" s="25"/>
      <c r="F115" s="25"/>
      <c r="G115" s="25"/>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406">
        <f t="shared" si="16"/>
        <v>0</v>
      </c>
      <c r="AF115" s="216"/>
      <c r="AG115" s="216"/>
      <c r="AH115" s="216"/>
      <c r="AI115" s="26"/>
      <c r="AJ115" s="26"/>
      <c r="AK115" s="26"/>
      <c r="AL115" s="26"/>
    </row>
    <row r="116" spans="1:38" s="27" customFormat="1" ht="47.25" hidden="1" customHeight="1">
      <c r="A116" s="23" t="s">
        <v>288</v>
      </c>
      <c r="B116" s="28" t="s">
        <v>319</v>
      </c>
      <c r="C116" s="25"/>
      <c r="D116" s="25"/>
      <c r="E116" s="25"/>
      <c r="F116" s="25"/>
      <c r="G116" s="2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406">
        <f t="shared" si="16"/>
        <v>0</v>
      </c>
      <c r="AF116" s="216"/>
      <c r="AG116" s="216"/>
      <c r="AH116" s="216"/>
      <c r="AI116" s="26"/>
      <c r="AJ116" s="26"/>
      <c r="AK116" s="26"/>
      <c r="AL116" s="26"/>
    </row>
    <row r="117" spans="1:38" s="27" customFormat="1" ht="40.5" hidden="1" customHeight="1">
      <c r="A117" s="29" t="s">
        <v>35</v>
      </c>
      <c r="B117" s="30" t="s">
        <v>36</v>
      </c>
      <c r="C117" s="50"/>
      <c r="D117" s="25"/>
      <c r="E117" s="25"/>
      <c r="F117" s="25"/>
      <c r="G117" s="25"/>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406">
        <f t="shared" si="16"/>
        <v>0</v>
      </c>
      <c r="AF117" s="216"/>
      <c r="AG117" s="216"/>
      <c r="AH117" s="216"/>
      <c r="AI117" s="26"/>
      <c r="AJ117" s="26"/>
      <c r="AK117" s="26"/>
      <c r="AL117" s="26"/>
    </row>
    <row r="118" spans="1:38" s="27" customFormat="1" ht="40.5" hidden="1" customHeight="1">
      <c r="A118" s="31" t="s">
        <v>37</v>
      </c>
      <c r="B118" s="32" t="s">
        <v>38</v>
      </c>
      <c r="C118" s="35"/>
      <c r="D118" s="25"/>
      <c r="E118" s="25"/>
      <c r="F118" s="25"/>
      <c r="G118" s="25"/>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406">
        <f t="shared" si="16"/>
        <v>0</v>
      </c>
      <c r="AF118" s="216"/>
      <c r="AG118" s="216"/>
      <c r="AH118" s="216"/>
      <c r="AI118" s="26"/>
      <c r="AJ118" s="26"/>
      <c r="AK118" s="26"/>
      <c r="AL118" s="26"/>
    </row>
    <row r="119" spans="1:38" s="27" customFormat="1" ht="37.5" hidden="1" customHeight="1">
      <c r="A119" s="31" t="s">
        <v>40</v>
      </c>
      <c r="B119" s="33" t="s">
        <v>41</v>
      </c>
      <c r="C119" s="291"/>
      <c r="D119" s="25"/>
      <c r="E119" s="25"/>
      <c r="F119" s="25"/>
      <c r="G119" s="25"/>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406">
        <f t="shared" si="16"/>
        <v>0</v>
      </c>
      <c r="AF119" s="216"/>
      <c r="AG119" s="216"/>
      <c r="AH119" s="216"/>
      <c r="AI119" s="26"/>
      <c r="AJ119" s="26"/>
      <c r="AK119" s="26"/>
      <c r="AL119" s="26"/>
    </row>
    <row r="120" spans="1:38" s="27" customFormat="1" ht="40.5" hidden="1" customHeight="1">
      <c r="A120" s="29" t="s">
        <v>42</v>
      </c>
      <c r="B120" s="30" t="s">
        <v>43</v>
      </c>
      <c r="C120" s="50"/>
      <c r="D120" s="25"/>
      <c r="E120" s="25"/>
      <c r="F120" s="25"/>
      <c r="G120" s="25"/>
      <c r="H120" s="26"/>
      <c r="I120" s="26"/>
      <c r="J120" s="25"/>
      <c r="K120" s="26"/>
      <c r="L120" s="26"/>
      <c r="M120" s="26"/>
      <c r="N120" s="26"/>
      <c r="O120" s="26"/>
      <c r="P120" s="26"/>
      <c r="Q120" s="26"/>
      <c r="R120" s="26"/>
      <c r="S120" s="26"/>
      <c r="T120" s="26"/>
      <c r="U120" s="26"/>
      <c r="V120" s="26"/>
      <c r="W120" s="26"/>
      <c r="X120" s="26"/>
      <c r="Y120" s="26"/>
      <c r="Z120" s="26"/>
      <c r="AA120" s="26"/>
      <c r="AB120" s="26"/>
      <c r="AC120" s="26"/>
      <c r="AD120" s="26"/>
      <c r="AE120" s="406">
        <f t="shared" si="16"/>
        <v>0</v>
      </c>
      <c r="AF120" s="26"/>
      <c r="AG120" s="26"/>
      <c r="AH120" s="26"/>
      <c r="AI120" s="26"/>
      <c r="AJ120" s="26"/>
      <c r="AK120" s="26"/>
      <c r="AL120" s="26"/>
    </row>
    <row r="121" spans="1:38" s="27" customFormat="1" ht="40.5" hidden="1" customHeight="1">
      <c r="A121" s="31" t="s">
        <v>37</v>
      </c>
      <c r="B121" s="32" t="s">
        <v>38</v>
      </c>
      <c r="C121" s="35"/>
      <c r="D121" s="25"/>
      <c r="E121" s="25"/>
      <c r="F121" s="25"/>
      <c r="G121" s="25"/>
      <c r="H121" s="26"/>
      <c r="I121" s="26"/>
      <c r="J121" s="25"/>
      <c r="K121" s="26"/>
      <c r="L121" s="26"/>
      <c r="M121" s="26"/>
      <c r="N121" s="26"/>
      <c r="O121" s="26"/>
      <c r="P121" s="26"/>
      <c r="Q121" s="26"/>
      <c r="R121" s="26"/>
      <c r="S121" s="26"/>
      <c r="T121" s="26"/>
      <c r="U121" s="26"/>
      <c r="V121" s="26"/>
      <c r="W121" s="26"/>
      <c r="X121" s="26"/>
      <c r="Y121" s="26"/>
      <c r="Z121" s="26"/>
      <c r="AA121" s="26"/>
      <c r="AB121" s="26"/>
      <c r="AC121" s="26"/>
      <c r="AD121" s="26"/>
      <c r="AE121" s="406">
        <f t="shared" si="16"/>
        <v>0</v>
      </c>
      <c r="AF121" s="26"/>
      <c r="AG121" s="26"/>
      <c r="AH121" s="26"/>
      <c r="AI121" s="26"/>
      <c r="AJ121" s="26"/>
      <c r="AK121" s="26"/>
      <c r="AL121" s="26"/>
    </row>
    <row r="122" spans="1:38" s="27" customFormat="1" ht="30.75" hidden="1" customHeight="1">
      <c r="A122" s="31" t="s">
        <v>40</v>
      </c>
      <c r="B122" s="33" t="s">
        <v>41</v>
      </c>
      <c r="C122" s="291"/>
      <c r="D122" s="25"/>
      <c r="E122" s="25"/>
      <c r="F122" s="25"/>
      <c r="G122" s="25"/>
      <c r="H122" s="26"/>
      <c r="I122" s="26"/>
      <c r="J122" s="25"/>
      <c r="K122" s="26"/>
      <c r="L122" s="26"/>
      <c r="M122" s="26"/>
      <c r="N122" s="26"/>
      <c r="O122" s="26"/>
      <c r="P122" s="26"/>
      <c r="Q122" s="26"/>
      <c r="R122" s="26"/>
      <c r="S122" s="26"/>
      <c r="T122" s="26"/>
      <c r="U122" s="26"/>
      <c r="V122" s="26"/>
      <c r="W122" s="26"/>
      <c r="X122" s="26"/>
      <c r="Y122" s="26"/>
      <c r="Z122" s="26"/>
      <c r="AA122" s="26"/>
      <c r="AB122" s="26"/>
      <c r="AC122" s="26"/>
      <c r="AD122" s="26"/>
      <c r="AE122" s="406">
        <f t="shared" si="16"/>
        <v>0</v>
      </c>
      <c r="AF122" s="26"/>
      <c r="AG122" s="26"/>
      <c r="AH122" s="26"/>
      <c r="AI122" s="26"/>
      <c r="AJ122" s="26"/>
      <c r="AK122" s="26"/>
      <c r="AL122" s="26"/>
    </row>
    <row r="123" spans="1:38" s="27" customFormat="1" ht="40.5" hidden="1" customHeight="1">
      <c r="A123" s="29" t="s">
        <v>44</v>
      </c>
      <c r="B123" s="30" t="s">
        <v>45</v>
      </c>
      <c r="C123" s="50"/>
      <c r="D123" s="25"/>
      <c r="E123" s="25"/>
      <c r="F123" s="25"/>
      <c r="G123" s="25"/>
      <c r="H123" s="26"/>
      <c r="I123" s="26"/>
      <c r="J123" s="25"/>
      <c r="K123" s="26"/>
      <c r="L123" s="26"/>
      <c r="M123" s="26"/>
      <c r="N123" s="26"/>
      <c r="O123" s="26"/>
      <c r="P123" s="26"/>
      <c r="Q123" s="26"/>
      <c r="R123" s="26"/>
      <c r="S123" s="26"/>
      <c r="T123" s="26"/>
      <c r="U123" s="26"/>
      <c r="V123" s="26"/>
      <c r="W123" s="26"/>
      <c r="X123" s="26"/>
      <c r="Y123" s="26"/>
      <c r="Z123" s="26"/>
      <c r="AA123" s="26"/>
      <c r="AB123" s="26"/>
      <c r="AC123" s="26"/>
      <c r="AD123" s="26"/>
      <c r="AE123" s="406">
        <f t="shared" si="16"/>
        <v>0</v>
      </c>
      <c r="AF123" s="26"/>
      <c r="AG123" s="26"/>
      <c r="AH123" s="26"/>
      <c r="AI123" s="26"/>
      <c r="AJ123" s="26"/>
      <c r="AK123" s="26"/>
      <c r="AL123" s="26"/>
    </row>
    <row r="124" spans="1:38" s="27" customFormat="1" ht="35.65" hidden="1" customHeight="1">
      <c r="A124" s="31" t="s">
        <v>37</v>
      </c>
      <c r="B124" s="32" t="s">
        <v>38</v>
      </c>
      <c r="C124" s="35"/>
      <c r="D124" s="25"/>
      <c r="E124" s="25"/>
      <c r="F124" s="25"/>
      <c r="G124" s="25"/>
      <c r="H124" s="26"/>
      <c r="I124" s="26"/>
      <c r="J124" s="25"/>
      <c r="K124" s="26"/>
      <c r="L124" s="26"/>
      <c r="M124" s="26"/>
      <c r="N124" s="26"/>
      <c r="O124" s="26"/>
      <c r="P124" s="26"/>
      <c r="Q124" s="26"/>
      <c r="R124" s="26"/>
      <c r="S124" s="26"/>
      <c r="T124" s="26"/>
      <c r="U124" s="26"/>
      <c r="V124" s="26"/>
      <c r="W124" s="26"/>
      <c r="X124" s="26"/>
      <c r="Y124" s="26"/>
      <c r="Z124" s="26"/>
      <c r="AA124" s="26"/>
      <c r="AB124" s="26"/>
      <c r="AC124" s="26"/>
      <c r="AD124" s="26"/>
      <c r="AE124" s="406">
        <f t="shared" si="16"/>
        <v>0</v>
      </c>
      <c r="AF124" s="26"/>
      <c r="AG124" s="26"/>
      <c r="AH124" s="26"/>
      <c r="AI124" s="26"/>
      <c r="AJ124" s="26"/>
      <c r="AK124" s="26"/>
      <c r="AL124" s="26"/>
    </row>
    <row r="125" spans="1:38" s="27" customFormat="1" ht="33.4" hidden="1" customHeight="1">
      <c r="A125" s="31" t="s">
        <v>40</v>
      </c>
      <c r="B125" s="33" t="s">
        <v>41</v>
      </c>
      <c r="C125" s="291"/>
      <c r="D125" s="25"/>
      <c r="E125" s="25"/>
      <c r="F125" s="25"/>
      <c r="G125" s="25"/>
      <c r="H125" s="26"/>
      <c r="I125" s="26"/>
      <c r="J125" s="25"/>
      <c r="K125" s="26"/>
      <c r="L125" s="26"/>
      <c r="M125" s="26"/>
      <c r="N125" s="26"/>
      <c r="O125" s="26"/>
      <c r="P125" s="26"/>
      <c r="Q125" s="26"/>
      <c r="R125" s="26"/>
      <c r="S125" s="26"/>
      <c r="T125" s="26"/>
      <c r="U125" s="26"/>
      <c r="V125" s="26"/>
      <c r="W125" s="26"/>
      <c r="X125" s="26"/>
      <c r="Y125" s="26"/>
      <c r="Z125" s="26"/>
      <c r="AA125" s="26"/>
      <c r="AB125" s="26"/>
      <c r="AC125" s="26"/>
      <c r="AD125" s="26"/>
      <c r="AE125" s="406">
        <f t="shared" si="16"/>
        <v>0</v>
      </c>
      <c r="AF125" s="26"/>
      <c r="AG125" s="26"/>
      <c r="AH125" s="26"/>
      <c r="AI125" s="26"/>
      <c r="AJ125" s="26"/>
      <c r="AK125" s="26"/>
      <c r="AL125" s="26"/>
    </row>
    <row r="126" spans="1:38" s="27" customFormat="1" ht="38.25" hidden="1" customHeight="1">
      <c r="A126" s="23" t="s">
        <v>48</v>
      </c>
      <c r="B126" s="24" t="s">
        <v>286</v>
      </c>
      <c r="C126" s="25"/>
      <c r="D126" s="25"/>
      <c r="E126" s="25"/>
      <c r="F126" s="25"/>
      <c r="G126" s="25"/>
      <c r="H126" s="26"/>
      <c r="I126" s="26"/>
      <c r="J126" s="25"/>
      <c r="K126" s="26"/>
      <c r="L126" s="26"/>
      <c r="M126" s="26"/>
      <c r="N126" s="26"/>
      <c r="O126" s="26"/>
      <c r="P126" s="26"/>
      <c r="Q126" s="26"/>
      <c r="R126" s="26"/>
      <c r="S126" s="26"/>
      <c r="T126" s="26"/>
      <c r="U126" s="26"/>
      <c r="V126" s="26"/>
      <c r="W126" s="26"/>
      <c r="X126" s="26"/>
      <c r="Y126" s="26"/>
      <c r="Z126" s="26"/>
      <c r="AA126" s="26"/>
      <c r="AB126" s="26"/>
      <c r="AC126" s="26"/>
      <c r="AD126" s="26"/>
      <c r="AE126" s="406">
        <f t="shared" si="16"/>
        <v>0</v>
      </c>
      <c r="AF126" s="26"/>
      <c r="AG126" s="26"/>
      <c r="AH126" s="26"/>
      <c r="AI126" s="26"/>
      <c r="AJ126" s="26"/>
      <c r="AK126" s="26"/>
      <c r="AL126" s="26"/>
    </row>
    <row r="127" spans="1:38" ht="42.75" hidden="1" customHeight="1">
      <c r="A127" s="34" t="s">
        <v>40</v>
      </c>
      <c r="B127" s="28" t="s">
        <v>289</v>
      </c>
      <c r="C127" s="25"/>
      <c r="D127" s="35"/>
      <c r="E127" s="35"/>
      <c r="F127" s="35"/>
      <c r="G127" s="35"/>
      <c r="H127" s="36"/>
      <c r="I127" s="36"/>
      <c r="J127" s="35"/>
      <c r="K127" s="36"/>
      <c r="L127" s="36"/>
      <c r="M127" s="36"/>
      <c r="N127" s="36"/>
      <c r="O127" s="36"/>
      <c r="P127" s="36"/>
      <c r="Q127" s="36"/>
      <c r="R127" s="36"/>
      <c r="S127" s="36"/>
      <c r="T127" s="36"/>
      <c r="U127" s="36"/>
      <c r="V127" s="36"/>
      <c r="W127" s="36"/>
      <c r="X127" s="36"/>
      <c r="Y127" s="36"/>
      <c r="Z127" s="36"/>
      <c r="AA127" s="36"/>
      <c r="AB127" s="36"/>
      <c r="AC127" s="36"/>
      <c r="AD127" s="36"/>
      <c r="AE127" s="406">
        <f t="shared" si="16"/>
        <v>0</v>
      </c>
      <c r="AF127" s="36"/>
      <c r="AG127" s="36"/>
      <c r="AH127" s="36"/>
      <c r="AI127" s="36"/>
      <c r="AJ127" s="36"/>
      <c r="AK127" s="36"/>
      <c r="AL127" s="36"/>
    </row>
    <row r="128" spans="1:38">
      <c r="A128" s="34"/>
      <c r="B128" s="32"/>
      <c r="C128" s="35"/>
      <c r="D128" s="35"/>
      <c r="E128" s="35"/>
      <c r="F128" s="35"/>
      <c r="G128" s="35"/>
      <c r="H128" s="36"/>
      <c r="I128" s="36"/>
      <c r="J128" s="35"/>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row>
    <row r="129" spans="1:38" ht="0.75" customHeight="1">
      <c r="A129" s="37"/>
      <c r="B129" s="38"/>
      <c r="C129" s="39"/>
      <c r="D129" s="39"/>
      <c r="E129" s="39"/>
      <c r="F129" s="39"/>
      <c r="G129" s="39"/>
      <c r="H129" s="40"/>
      <c r="I129" s="40"/>
      <c r="J129" s="39"/>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row>
    <row r="130" spans="1:38" ht="0.75" customHeight="1">
      <c r="A130" s="37"/>
      <c r="B130" s="38"/>
      <c r="C130" s="39"/>
      <c r="D130" s="39"/>
      <c r="E130" s="39"/>
      <c r="F130" s="39"/>
      <c r="G130" s="39"/>
      <c r="H130" s="40"/>
      <c r="I130" s="40"/>
      <c r="J130" s="39"/>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row>
    <row r="131" spans="1:38" ht="0.6" customHeight="1">
      <c r="A131" s="37"/>
      <c r="B131" s="38"/>
      <c r="C131" s="39"/>
      <c r="D131" s="39"/>
      <c r="E131" s="39"/>
      <c r="F131" s="39"/>
      <c r="G131" s="39"/>
      <c r="H131" s="40"/>
      <c r="I131" s="40"/>
      <c r="J131" s="39"/>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row>
    <row r="132" spans="1:38" ht="0.6" customHeight="1">
      <c r="A132" s="37"/>
      <c r="B132" s="38"/>
      <c r="C132" s="39"/>
      <c r="D132" s="39"/>
      <c r="E132" s="39"/>
      <c r="F132" s="39"/>
      <c r="G132" s="39"/>
      <c r="H132" s="40"/>
      <c r="I132" s="40"/>
      <c r="J132" s="39"/>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row>
    <row r="133" spans="1:38" ht="0.6" customHeight="1">
      <c r="A133" s="37"/>
      <c r="B133" s="38"/>
      <c r="C133" s="39"/>
      <c r="D133" s="39"/>
      <c r="E133" s="39"/>
      <c r="F133" s="39"/>
      <c r="G133" s="39"/>
      <c r="H133" s="40"/>
      <c r="I133" s="40"/>
      <c r="J133" s="39"/>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row>
    <row r="134" spans="1:38" ht="0.75" customHeight="1">
      <c r="A134" s="37"/>
      <c r="B134" s="38"/>
      <c r="C134" s="39"/>
      <c r="D134" s="39"/>
      <c r="E134" s="39"/>
      <c r="F134" s="39"/>
      <c r="G134" s="39"/>
      <c r="H134" s="40"/>
      <c r="I134" s="40"/>
      <c r="J134" s="39"/>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row>
    <row r="135" spans="1:38" ht="0.6" customHeight="1">
      <c r="A135" s="37"/>
      <c r="B135" s="38"/>
      <c r="C135" s="39"/>
      <c r="D135" s="39"/>
      <c r="E135" s="39"/>
      <c r="F135" s="39"/>
      <c r="G135" s="39"/>
      <c r="H135" s="40"/>
      <c r="I135" s="40"/>
      <c r="J135" s="39"/>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row>
    <row r="136" spans="1:38" ht="0.75" customHeight="1">
      <c r="A136" s="37"/>
      <c r="B136" s="38"/>
      <c r="C136" s="39"/>
      <c r="D136" s="39"/>
      <c r="E136" s="39"/>
      <c r="F136" s="39"/>
      <c r="G136" s="39"/>
      <c r="H136" s="40"/>
      <c r="I136" s="40"/>
      <c r="J136" s="39"/>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row>
    <row r="137" spans="1:38" ht="0.75" customHeight="1">
      <c r="A137" s="37"/>
      <c r="B137" s="38"/>
      <c r="C137" s="39"/>
      <c r="D137" s="39"/>
      <c r="E137" s="39"/>
      <c r="F137" s="39"/>
      <c r="G137" s="39"/>
      <c r="H137" s="40"/>
      <c r="I137" s="40"/>
      <c r="J137" s="39"/>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row>
    <row r="138" spans="1:38" ht="0.75" customHeight="1">
      <c r="A138" s="37"/>
      <c r="B138" s="38"/>
      <c r="C138" s="39"/>
      <c r="D138" s="39"/>
      <c r="E138" s="39"/>
      <c r="F138" s="39"/>
      <c r="G138" s="39"/>
      <c r="H138" s="40"/>
      <c r="I138" s="40"/>
      <c r="J138" s="39"/>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row>
    <row r="139" spans="1:38" ht="0.75" customHeight="1">
      <c r="A139" s="37"/>
      <c r="B139" s="38"/>
      <c r="C139" s="39"/>
      <c r="D139" s="39"/>
      <c r="E139" s="39"/>
      <c r="F139" s="39"/>
      <c r="G139" s="39"/>
      <c r="H139" s="40"/>
      <c r="I139" s="40"/>
      <c r="J139" s="39"/>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row>
    <row r="140" spans="1:38" ht="19.899999999999999" customHeight="1">
      <c r="B140" s="209" t="s">
        <v>19</v>
      </c>
      <c r="C140" s="292"/>
      <c r="D140" s="42"/>
      <c r="E140" s="42"/>
      <c r="F140" s="42"/>
      <c r="G140" s="42"/>
      <c r="H140" s="42"/>
      <c r="I140" s="42"/>
      <c r="J140" s="42"/>
      <c r="K140" s="42"/>
      <c r="L140" s="42"/>
      <c r="M140" s="42"/>
      <c r="N140" s="42"/>
      <c r="O140" s="42"/>
      <c r="P140" s="42"/>
      <c r="Q140" s="42"/>
      <c r="R140" s="42"/>
      <c r="S140" s="42"/>
      <c r="T140" s="42"/>
      <c r="U140" s="437"/>
      <c r="V140" s="437"/>
      <c r="W140" s="437"/>
      <c r="X140" s="437"/>
      <c r="Y140" s="437"/>
      <c r="Z140" s="437"/>
      <c r="AA140" s="437"/>
      <c r="AB140" s="437"/>
      <c r="AC140" s="437"/>
      <c r="AD140" s="437"/>
      <c r="AE140" s="437"/>
      <c r="AF140" s="437"/>
      <c r="AG140" s="437"/>
      <c r="AH140" s="437"/>
      <c r="AI140" s="437"/>
      <c r="AJ140" s="437"/>
      <c r="AK140" s="437"/>
    </row>
    <row r="141" spans="1:38">
      <c r="A141" s="15"/>
      <c r="B141" s="44" t="s">
        <v>20</v>
      </c>
      <c r="C141" s="293"/>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row>
    <row r="142" spans="1:38">
      <c r="A142" s="15"/>
      <c r="B142" s="210" t="s">
        <v>290</v>
      </c>
      <c r="C142" s="293"/>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row>
    <row r="143" spans="1:38" ht="18.75" customHeight="1">
      <c r="A143" s="15"/>
      <c r="B143" s="211" t="s">
        <v>291</v>
      </c>
      <c r="C143" s="294"/>
      <c r="D143" s="211"/>
      <c r="E143" s="211"/>
      <c r="F143" s="211"/>
      <c r="G143" s="211"/>
      <c r="H143" s="211"/>
      <c r="I143" s="211"/>
      <c r="J143" s="211"/>
      <c r="K143" s="211"/>
      <c r="L143" s="211"/>
      <c r="M143" s="211"/>
      <c r="N143" s="211"/>
      <c r="O143" s="211"/>
      <c r="P143" s="211"/>
      <c r="Q143" s="211"/>
      <c r="R143" s="211"/>
      <c r="S143" s="211"/>
      <c r="T143" s="211"/>
      <c r="U143" s="211"/>
      <c r="V143" s="211"/>
      <c r="W143" s="15"/>
      <c r="X143" s="15"/>
      <c r="Y143" s="15"/>
      <c r="Z143" s="15"/>
      <c r="AA143" s="15"/>
      <c r="AB143" s="15"/>
      <c r="AC143" s="15"/>
      <c r="AD143" s="15"/>
      <c r="AE143" s="15"/>
      <c r="AF143" s="15"/>
      <c r="AG143" s="15"/>
      <c r="AH143" s="15"/>
      <c r="AI143" s="15"/>
      <c r="AJ143" s="15"/>
      <c r="AK143" s="15"/>
      <c r="AL143" s="15"/>
    </row>
    <row r="144" spans="1:38">
      <c r="A144" s="15"/>
      <c r="B144" s="15"/>
      <c r="C144" s="41"/>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row>
    <row r="145" spans="1:38">
      <c r="A145" s="15"/>
      <c r="B145" s="15"/>
      <c r="C145" s="41"/>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spans="1:38">
      <c r="A146" s="15"/>
      <c r="B146" s="15"/>
      <c r="C146" s="41"/>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spans="1:38">
      <c r="A147" s="15"/>
      <c r="B147" s="15"/>
      <c r="C147" s="41"/>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spans="1:38">
      <c r="A148" s="15"/>
      <c r="B148" s="15"/>
      <c r="C148" s="41"/>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spans="1:38">
      <c r="A149" s="15"/>
      <c r="B149" s="15"/>
      <c r="C149" s="41"/>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spans="1:38">
      <c r="A150" s="15"/>
      <c r="B150" s="15"/>
      <c r="C150" s="41"/>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c r="A151" s="15"/>
      <c r="B151" s="15"/>
      <c r="C151" s="41"/>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c r="A152" s="15"/>
      <c r="B152" s="15"/>
      <c r="C152" s="41"/>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c r="A153" s="15"/>
      <c r="B153" s="15"/>
      <c r="C153" s="41"/>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c r="A154" s="15"/>
      <c r="B154" s="15"/>
      <c r="C154" s="41"/>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c r="A155" s="15"/>
      <c r="B155" s="15"/>
      <c r="C155" s="4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c r="A156" s="15"/>
      <c r="B156" s="15"/>
      <c r="C156" s="41"/>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c r="A157" s="15"/>
      <c r="B157" s="15"/>
      <c r="C157" s="41"/>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c r="A158" s="15"/>
      <c r="B158" s="15"/>
      <c r="C158" s="41"/>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c r="A159" s="15"/>
      <c r="B159" s="15"/>
      <c r="C159" s="41"/>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c r="A160" s="15"/>
      <c r="B160" s="15"/>
      <c r="C160" s="41"/>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c r="A161" s="15"/>
      <c r="B161" s="15"/>
      <c r="C161" s="41"/>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c r="A162" s="15"/>
      <c r="B162" s="15"/>
      <c r="C162" s="41"/>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c r="A163" s="15"/>
      <c r="B163" s="15"/>
      <c r="C163" s="41"/>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c r="A164" s="15"/>
      <c r="B164" s="15"/>
      <c r="C164" s="41"/>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c r="A165" s="15"/>
      <c r="B165" s="15"/>
      <c r="C165" s="41"/>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c r="A166" s="15"/>
      <c r="B166" s="15"/>
      <c r="C166" s="41"/>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c r="A167" s="15"/>
      <c r="B167" s="15"/>
      <c r="C167" s="41"/>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c r="A168" s="15"/>
      <c r="B168" s="15"/>
      <c r="C168" s="41"/>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c r="A169" s="15"/>
      <c r="B169" s="15"/>
      <c r="C169" s="41"/>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c r="A170" s="15"/>
      <c r="B170" s="15"/>
      <c r="C170" s="41"/>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c r="A171" s="15"/>
      <c r="B171" s="15"/>
      <c r="C171" s="41"/>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c r="A172" s="15"/>
      <c r="B172" s="15"/>
      <c r="C172" s="41"/>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c r="A173" s="15"/>
      <c r="B173" s="15"/>
      <c r="C173" s="41"/>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spans="1:38">
      <c r="A174" s="15"/>
      <c r="B174" s="15"/>
      <c r="C174" s="41"/>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c r="A175" s="15"/>
      <c r="B175" s="15"/>
      <c r="C175" s="41"/>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c r="A176" s="15"/>
      <c r="B176" s="15"/>
      <c r="C176" s="41"/>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spans="1:38">
      <c r="A177" s="15"/>
      <c r="B177" s="15"/>
      <c r="C177" s="41"/>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c r="A178" s="15"/>
      <c r="B178" s="15"/>
      <c r="C178" s="41"/>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c r="A179" s="15"/>
      <c r="B179" s="15"/>
      <c r="C179" s="41"/>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c r="A180" s="15"/>
      <c r="B180" s="15"/>
      <c r="C180" s="41"/>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spans="1:38">
      <c r="A181" s="15"/>
      <c r="B181" s="15"/>
      <c r="C181" s="41"/>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1:38">
      <c r="A182" s="15"/>
      <c r="B182" s="15"/>
      <c r="C182" s="41"/>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spans="1:38">
      <c r="A183" s="15"/>
      <c r="B183" s="15"/>
      <c r="C183" s="41"/>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c r="A184" s="15"/>
      <c r="B184" s="15"/>
      <c r="C184" s="41"/>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spans="1:38">
      <c r="A185" s="15"/>
      <c r="B185" s="15"/>
      <c r="C185" s="41"/>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1:38">
      <c r="A186" s="15"/>
      <c r="B186" s="15"/>
      <c r="C186" s="41"/>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spans="1:38">
      <c r="A187" s="15"/>
      <c r="B187" s="15"/>
      <c r="C187" s="41"/>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spans="1:38">
      <c r="A188" s="15"/>
      <c r="B188" s="15"/>
      <c r="C188" s="41"/>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spans="1:38">
      <c r="A189" s="15"/>
      <c r="B189" s="15"/>
      <c r="C189" s="41"/>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spans="1:38">
      <c r="A190" s="15"/>
      <c r="B190" s="15"/>
      <c r="C190" s="41"/>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spans="1:38">
      <c r="A191" s="15"/>
      <c r="B191" s="15"/>
      <c r="C191" s="41"/>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spans="1:38">
      <c r="A192" s="15"/>
      <c r="B192" s="15"/>
      <c r="C192" s="41"/>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spans="1:38">
      <c r="A193" s="15"/>
      <c r="B193" s="15"/>
      <c r="C193" s="41"/>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spans="1:38">
      <c r="A194" s="15"/>
      <c r="B194" s="15"/>
      <c r="C194" s="41"/>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spans="1:38">
      <c r="A195" s="15"/>
      <c r="B195" s="15"/>
      <c r="C195" s="41"/>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spans="1:38">
      <c r="A196" s="15"/>
      <c r="B196" s="15"/>
      <c r="C196" s="41"/>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spans="1:38">
      <c r="A197" s="15"/>
      <c r="B197" s="15"/>
      <c r="C197" s="41"/>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spans="1:38">
      <c r="A198" s="15"/>
      <c r="B198" s="15"/>
      <c r="C198" s="41"/>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spans="1:38">
      <c r="A199" s="15"/>
      <c r="B199" s="15"/>
      <c r="C199" s="41"/>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spans="1:38">
      <c r="A200" s="15"/>
      <c r="B200" s="15"/>
      <c r="C200" s="41"/>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spans="1:38">
      <c r="A201" s="15"/>
      <c r="B201" s="15"/>
      <c r="C201" s="41"/>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spans="1:38">
      <c r="A202" s="15"/>
      <c r="B202" s="15"/>
      <c r="C202" s="41"/>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spans="1:38">
      <c r="A203" s="15"/>
      <c r="B203" s="15"/>
      <c r="C203" s="41"/>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spans="1:38">
      <c r="A204" s="15"/>
      <c r="B204" s="15"/>
      <c r="C204" s="41"/>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spans="1:38">
      <c r="A205" s="15"/>
      <c r="B205" s="15"/>
      <c r="C205" s="41"/>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spans="1:38">
      <c r="A206" s="15"/>
      <c r="B206" s="15"/>
      <c r="C206" s="41"/>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spans="1:38">
      <c r="A207" s="15"/>
      <c r="B207" s="15"/>
      <c r="C207" s="41"/>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spans="1:38">
      <c r="A208" s="15"/>
      <c r="B208" s="15"/>
      <c r="C208" s="41"/>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spans="1:38">
      <c r="A209" s="15"/>
      <c r="B209" s="15"/>
      <c r="C209" s="41"/>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spans="1:38">
      <c r="A210" s="15"/>
      <c r="B210" s="15"/>
      <c r="C210" s="41"/>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spans="1:38">
      <c r="A211" s="15"/>
      <c r="B211" s="15"/>
      <c r="C211" s="41"/>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spans="1:38">
      <c r="A212" s="15"/>
      <c r="B212" s="15"/>
      <c r="C212" s="41"/>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spans="1:38">
      <c r="A213" s="15"/>
      <c r="B213" s="15"/>
      <c r="C213" s="41"/>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spans="1:38">
      <c r="A214" s="15"/>
      <c r="B214" s="15"/>
      <c r="C214" s="41"/>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spans="1:38">
      <c r="A215" s="15"/>
      <c r="B215" s="15"/>
      <c r="C215" s="41"/>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spans="1:38">
      <c r="A216" s="15"/>
      <c r="B216" s="15"/>
      <c r="C216" s="41"/>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spans="1:38">
      <c r="A217" s="15"/>
      <c r="B217" s="15"/>
      <c r="C217" s="4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spans="1:38">
      <c r="A218" s="15"/>
      <c r="B218" s="15"/>
      <c r="C218" s="41"/>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spans="1:38">
      <c r="A219" s="15"/>
      <c r="B219" s="15"/>
      <c r="C219" s="41"/>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spans="1:38">
      <c r="A220" s="15"/>
      <c r="B220" s="15"/>
      <c r="C220" s="41"/>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spans="1:38">
      <c r="A221" s="15"/>
      <c r="B221" s="15"/>
      <c r="C221" s="41"/>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spans="1:38">
      <c r="A222" s="15"/>
      <c r="B222" s="15"/>
      <c r="C222" s="41"/>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spans="1:38">
      <c r="A223" s="15"/>
      <c r="B223" s="15"/>
      <c r="C223" s="41"/>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spans="1:38">
      <c r="A224" s="15"/>
      <c r="B224" s="15"/>
      <c r="C224" s="41"/>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spans="1:38">
      <c r="A225" s="15"/>
      <c r="B225" s="15"/>
      <c r="C225" s="41"/>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spans="1:38">
      <c r="A226" s="15"/>
      <c r="B226" s="15"/>
      <c r="C226" s="41"/>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c r="A227" s="15"/>
      <c r="B227" s="15"/>
      <c r="C227" s="41"/>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spans="1:38">
      <c r="A228" s="15"/>
      <c r="B228" s="15"/>
      <c r="C228" s="41"/>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spans="1:38">
      <c r="A229" s="15"/>
      <c r="B229" s="15"/>
      <c r="C229" s="41"/>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spans="1:38">
      <c r="A230" s="15"/>
      <c r="B230" s="15"/>
      <c r="C230" s="41"/>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spans="1:38">
      <c r="A231" s="15"/>
      <c r="B231" s="15"/>
      <c r="C231" s="41"/>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spans="1:38">
      <c r="A232" s="15"/>
      <c r="B232" s="15"/>
      <c r="C232" s="41"/>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spans="1:38">
      <c r="A233" s="15"/>
      <c r="B233" s="15"/>
      <c r="C233" s="41"/>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spans="1:38">
      <c r="A234" s="15"/>
      <c r="B234" s="15"/>
      <c r="C234" s="41"/>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spans="1:38">
      <c r="A235" s="15"/>
      <c r="B235" s="15"/>
      <c r="C235" s="41"/>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spans="1:38">
      <c r="A236" s="15"/>
      <c r="B236" s="15"/>
      <c r="C236" s="41"/>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spans="1:38">
      <c r="A237" s="15"/>
      <c r="B237" s="15"/>
      <c r="C237" s="41"/>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spans="1:38">
      <c r="A238" s="15"/>
      <c r="B238" s="15"/>
      <c r="C238" s="41"/>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spans="1:38">
      <c r="A239" s="15"/>
      <c r="B239" s="15"/>
      <c r="C239" s="41"/>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spans="1:38">
      <c r="A240" s="15"/>
      <c r="B240" s="15"/>
      <c r="C240" s="41"/>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spans="1:38">
      <c r="A241" s="15"/>
      <c r="B241" s="15"/>
      <c r="C241" s="41"/>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spans="1:38">
      <c r="A242" s="15"/>
      <c r="B242" s="15"/>
      <c r="C242" s="41"/>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spans="1:38">
      <c r="A243" s="15"/>
      <c r="B243" s="15"/>
      <c r="C243" s="41"/>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spans="1:38">
      <c r="A244" s="15"/>
      <c r="B244" s="15"/>
      <c r="C244" s="41"/>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spans="1:38">
      <c r="A245" s="15"/>
      <c r="B245" s="15"/>
      <c r="C245" s="41"/>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spans="1:38">
      <c r="A246" s="15"/>
      <c r="B246" s="15"/>
      <c r="C246" s="41"/>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spans="1:38">
      <c r="A247" s="15"/>
      <c r="B247" s="15"/>
      <c r="C247" s="41"/>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spans="1:38">
      <c r="A248" s="15"/>
      <c r="B248" s="15"/>
      <c r="C248" s="41"/>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spans="1:38">
      <c r="A249" s="15"/>
      <c r="B249" s="15"/>
      <c r="C249" s="41"/>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spans="1:38">
      <c r="A250" s="15"/>
      <c r="B250" s="15"/>
      <c r="C250" s="41"/>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spans="1:38">
      <c r="A251" s="15"/>
      <c r="B251" s="15"/>
      <c r="C251" s="41"/>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spans="1:38">
      <c r="A252" s="15"/>
      <c r="B252" s="15"/>
      <c r="C252" s="41"/>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spans="1:38">
      <c r="A253" s="15"/>
      <c r="B253" s="15"/>
      <c r="C253" s="41"/>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spans="1:38">
      <c r="A254" s="15"/>
      <c r="B254" s="15"/>
      <c r="C254" s="41"/>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spans="1:38">
      <c r="A255" s="15"/>
      <c r="B255" s="15"/>
      <c r="C255" s="41"/>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spans="1:38">
      <c r="A256" s="15"/>
      <c r="B256" s="15"/>
      <c r="C256" s="41"/>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spans="1:38">
      <c r="A257" s="15"/>
      <c r="B257" s="15"/>
      <c r="C257" s="41"/>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spans="1:38">
      <c r="A258" s="15"/>
      <c r="B258" s="15"/>
      <c r="C258" s="41"/>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spans="1:38">
      <c r="A259" s="15"/>
      <c r="B259" s="15"/>
      <c r="C259" s="41"/>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0" spans="1:38">
      <c r="A260" s="15"/>
      <c r="B260" s="15"/>
      <c r="C260" s="41"/>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row>
    <row r="261" spans="1:38">
      <c r="A261" s="15"/>
      <c r="B261" s="15"/>
      <c r="C261" s="41"/>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row>
    <row r="262" spans="1:38">
      <c r="A262" s="15"/>
      <c r="B262" s="15"/>
      <c r="C262" s="41"/>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row>
    <row r="263" spans="1:38">
      <c r="A263" s="15"/>
      <c r="B263" s="15"/>
      <c r="C263" s="41"/>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row>
    <row r="264" spans="1:38">
      <c r="A264" s="15"/>
      <c r="B264" s="15"/>
      <c r="C264" s="41"/>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row>
    <row r="265" spans="1:38">
      <c r="A265" s="15"/>
      <c r="B265" s="15"/>
      <c r="C265" s="41"/>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row>
    <row r="266" spans="1:38">
      <c r="A266" s="15"/>
      <c r="B266" s="15"/>
      <c r="C266" s="41"/>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spans="1:38">
      <c r="A267" s="15"/>
      <c r="B267" s="15"/>
      <c r="C267" s="41"/>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spans="1:38">
      <c r="A268" s="15"/>
      <c r="B268" s="15"/>
      <c r="C268" s="41"/>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spans="1:38">
      <c r="A269" s="15"/>
      <c r="B269" s="15"/>
      <c r="C269" s="41"/>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spans="1:38">
      <c r="A270" s="15"/>
      <c r="B270" s="15"/>
      <c r="C270" s="41"/>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spans="1:38">
      <c r="A271" s="15"/>
      <c r="B271" s="15"/>
      <c r="C271" s="41"/>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spans="1:38">
      <c r="A272" s="15"/>
      <c r="B272" s="15"/>
      <c r="C272" s="41"/>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spans="1:38">
      <c r="A273" s="15"/>
      <c r="B273" s="15"/>
      <c r="C273" s="41"/>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spans="1:38">
      <c r="A274" s="15"/>
      <c r="B274" s="15"/>
      <c r="C274" s="41"/>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spans="1:38">
      <c r="A275" s="15"/>
      <c r="B275" s="15"/>
      <c r="C275" s="41"/>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spans="1:38">
      <c r="A276" s="15"/>
      <c r="B276" s="15"/>
      <c r="C276" s="41"/>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spans="1:38">
      <c r="A277" s="15"/>
      <c r="B277" s="15"/>
      <c r="C277" s="41"/>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spans="1:38">
      <c r="A278" s="15"/>
      <c r="B278" s="15"/>
      <c r="C278" s="41"/>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spans="1:38">
      <c r="A279" s="15"/>
      <c r="B279" s="15"/>
      <c r="C279" s="41"/>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spans="1:38">
      <c r="A280" s="15"/>
      <c r="B280" s="15"/>
      <c r="C280" s="41"/>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spans="1:38">
      <c r="A281" s="15"/>
      <c r="B281" s="15"/>
      <c r="C281" s="41"/>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spans="1:38">
      <c r="A282" s="15"/>
      <c r="B282" s="15"/>
      <c r="C282" s="41"/>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spans="1:38">
      <c r="A283" s="15"/>
      <c r="B283" s="15"/>
      <c r="C283" s="41"/>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spans="1:38">
      <c r="A284" s="15"/>
      <c r="B284" s="15"/>
      <c r="C284" s="41"/>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spans="1:38">
      <c r="A285" s="15"/>
      <c r="B285" s="15"/>
      <c r="C285" s="41"/>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spans="1:38">
      <c r="A286" s="15"/>
      <c r="B286" s="15"/>
      <c r="C286" s="41"/>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spans="1:38">
      <c r="A287" s="15"/>
      <c r="B287" s="15"/>
      <c r="C287" s="41"/>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spans="1:38">
      <c r="A288" s="15"/>
      <c r="B288" s="15"/>
      <c r="C288" s="41"/>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spans="1:38">
      <c r="A289" s="15"/>
      <c r="B289" s="15"/>
      <c r="C289" s="41"/>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spans="1:38">
      <c r="A290" s="15"/>
      <c r="B290" s="15"/>
      <c r="C290" s="41"/>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spans="1:38">
      <c r="A291" s="15"/>
      <c r="B291" s="15"/>
      <c r="C291" s="41"/>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spans="1:38">
      <c r="A292" s="15"/>
      <c r="B292" s="15"/>
      <c r="C292" s="41"/>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spans="1:38">
      <c r="A293" s="15"/>
      <c r="B293" s="15"/>
      <c r="C293" s="41"/>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spans="1:38">
      <c r="A294" s="15"/>
      <c r="B294" s="15"/>
      <c r="C294" s="41"/>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spans="1:38">
      <c r="A295" s="15"/>
      <c r="B295" s="15"/>
      <c r="C295" s="41"/>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spans="1:38">
      <c r="A296" s="15"/>
      <c r="B296" s="15"/>
      <c r="C296" s="41"/>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spans="1:38">
      <c r="A297" s="15"/>
      <c r="B297" s="15"/>
      <c r="C297" s="41"/>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spans="1:38">
      <c r="A298" s="15"/>
      <c r="B298" s="15"/>
      <c r="C298" s="41"/>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spans="1:38">
      <c r="A299" s="15"/>
      <c r="B299" s="15"/>
      <c r="C299" s="41"/>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spans="1:38">
      <c r="A300" s="15"/>
      <c r="B300" s="15"/>
      <c r="C300" s="41"/>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spans="1:38">
      <c r="A301" s="15"/>
      <c r="B301" s="15"/>
      <c r="C301" s="41"/>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spans="1:38">
      <c r="A302" s="15"/>
      <c r="B302" s="15"/>
      <c r="C302" s="41"/>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spans="1:38">
      <c r="A303" s="15"/>
      <c r="B303" s="15"/>
      <c r="C303" s="41"/>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spans="1:38">
      <c r="A304" s="15"/>
      <c r="B304" s="15"/>
      <c r="C304" s="41"/>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spans="1:38">
      <c r="A305" s="15"/>
      <c r="B305" s="15"/>
      <c r="C305" s="41"/>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spans="1:38">
      <c r="A306" s="15"/>
      <c r="B306" s="15"/>
      <c r="C306" s="41"/>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spans="1:38">
      <c r="A307" s="15"/>
      <c r="B307" s="15"/>
      <c r="C307" s="41"/>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spans="1:38">
      <c r="A308" s="15"/>
      <c r="B308" s="15"/>
      <c r="C308" s="41"/>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spans="1:38">
      <c r="A309" s="15"/>
      <c r="B309" s="15"/>
      <c r="C309" s="41"/>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spans="1:38">
      <c r="A310" s="15"/>
      <c r="B310" s="15"/>
      <c r="C310" s="41"/>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spans="1:38">
      <c r="A311" s="15"/>
      <c r="B311" s="15"/>
      <c r="C311" s="41"/>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spans="1:38">
      <c r="A312" s="15"/>
      <c r="B312" s="15"/>
      <c r="C312" s="41"/>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spans="1:38">
      <c r="A313" s="15"/>
      <c r="B313" s="15"/>
      <c r="C313" s="41"/>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spans="1:38">
      <c r="A314" s="15"/>
      <c r="B314" s="15"/>
      <c r="C314" s="41"/>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spans="1:38">
      <c r="A315" s="15"/>
      <c r="B315" s="15"/>
      <c r="C315" s="41"/>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spans="1:38">
      <c r="A316" s="15"/>
      <c r="B316" s="15"/>
      <c r="C316" s="41"/>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spans="1:38">
      <c r="A317" s="15"/>
      <c r="B317" s="15"/>
      <c r="C317" s="41"/>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spans="1:38">
      <c r="A318" s="15"/>
      <c r="B318" s="15"/>
      <c r="C318" s="41"/>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spans="1:38">
      <c r="A319" s="15"/>
      <c r="B319" s="15"/>
      <c r="C319" s="41"/>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spans="1:38">
      <c r="A320" s="15"/>
      <c r="B320" s="15"/>
      <c r="C320" s="41"/>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spans="1:38">
      <c r="A321" s="15"/>
      <c r="B321" s="15"/>
      <c r="C321" s="41"/>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spans="1:38">
      <c r="A322" s="15"/>
      <c r="B322" s="15"/>
      <c r="C322" s="41"/>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spans="1:38">
      <c r="A323" s="15"/>
      <c r="B323" s="15"/>
      <c r="C323" s="41"/>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spans="1:38">
      <c r="A324" s="15"/>
      <c r="B324" s="15"/>
      <c r="C324" s="41"/>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spans="1:38">
      <c r="A325" s="15"/>
      <c r="B325" s="15"/>
      <c r="C325" s="41"/>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spans="1:38">
      <c r="A326" s="15"/>
      <c r="B326" s="15"/>
      <c r="C326" s="41"/>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spans="1:38">
      <c r="A327" s="15"/>
      <c r="B327" s="15"/>
      <c r="C327" s="41"/>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c r="A328" s="15"/>
      <c r="B328" s="15"/>
      <c r="C328" s="41"/>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spans="1:38">
      <c r="A329" s="15"/>
      <c r="B329" s="15"/>
      <c r="C329" s="41"/>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spans="1:38">
      <c r="A330" s="15"/>
      <c r="B330" s="15"/>
      <c r="C330" s="41"/>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spans="1:38">
      <c r="A331" s="15"/>
      <c r="B331" s="15"/>
      <c r="C331" s="41"/>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c r="A332" s="15"/>
      <c r="B332" s="15"/>
      <c r="C332" s="41"/>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c r="A333" s="15"/>
      <c r="B333" s="15"/>
      <c r="C333" s="41"/>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spans="1:38">
      <c r="A334" s="15"/>
      <c r="B334" s="15"/>
      <c r="C334" s="41"/>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spans="1:38">
      <c r="A335" s="15"/>
      <c r="B335" s="15"/>
      <c r="C335" s="41"/>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spans="1:38">
      <c r="A336" s="15"/>
      <c r="B336" s="15"/>
      <c r="C336" s="41"/>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spans="1:38">
      <c r="A337" s="15"/>
      <c r="B337" s="15"/>
      <c r="C337" s="41"/>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spans="1:38">
      <c r="A338" s="15"/>
      <c r="B338" s="15"/>
      <c r="C338" s="41"/>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spans="1:38">
      <c r="A339" s="15"/>
      <c r="B339" s="15"/>
      <c r="C339" s="41"/>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spans="1:38">
      <c r="A340" s="15"/>
      <c r="B340" s="15"/>
      <c r="C340" s="41"/>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spans="1:38">
      <c r="A341" s="15"/>
      <c r="B341" s="15"/>
      <c r="C341" s="41"/>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spans="1:38">
      <c r="A342" s="15"/>
      <c r="B342" s="15"/>
      <c r="C342" s="41"/>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spans="1:38">
      <c r="A343" s="15"/>
      <c r="B343" s="15"/>
      <c r="C343" s="41"/>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spans="1:38">
      <c r="A344" s="15"/>
      <c r="B344" s="15"/>
      <c r="C344" s="41"/>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spans="1:38">
      <c r="A345" s="15"/>
      <c r="B345" s="15"/>
      <c r="C345" s="41"/>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c r="A346" s="15"/>
      <c r="B346" s="15"/>
      <c r="C346" s="41"/>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spans="1:38">
      <c r="A347" s="15"/>
      <c r="B347" s="15"/>
      <c r="C347" s="41"/>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spans="1:38">
      <c r="A348" s="15"/>
      <c r="B348" s="15"/>
      <c r="C348" s="41"/>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c r="A349" s="15"/>
      <c r="B349" s="15"/>
      <c r="C349" s="41"/>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spans="1:38">
      <c r="A350" s="15"/>
      <c r="B350" s="15"/>
      <c r="C350" s="41"/>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spans="1:38">
      <c r="A351" s="15"/>
      <c r="B351" s="15"/>
      <c r="C351" s="41"/>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spans="1:38">
      <c r="A352" s="15"/>
      <c r="B352" s="15"/>
      <c r="C352" s="41"/>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spans="1:38">
      <c r="A353" s="15"/>
      <c r="B353" s="15"/>
      <c r="C353" s="41"/>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spans="1:38">
      <c r="A354" s="15"/>
      <c r="B354" s="15"/>
      <c r="C354" s="41"/>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spans="1:38">
      <c r="A355" s="15"/>
      <c r="B355" s="15"/>
      <c r="C355" s="41"/>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spans="1:38">
      <c r="A356" s="15"/>
      <c r="B356" s="15"/>
      <c r="C356" s="41"/>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spans="1:38">
      <c r="A357" s="15"/>
      <c r="B357" s="15"/>
      <c r="C357" s="41"/>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spans="1:38">
      <c r="A358" s="15"/>
      <c r="B358" s="15"/>
      <c r="C358" s="41"/>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row r="359" spans="1:38">
      <c r="A359" s="15"/>
      <c r="B359" s="15"/>
      <c r="C359" s="41"/>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row>
    <row r="360" spans="1:38">
      <c r="A360" s="15"/>
      <c r="B360" s="15"/>
      <c r="C360" s="41"/>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row>
    <row r="361" spans="1:38">
      <c r="A361" s="15"/>
      <c r="B361" s="15"/>
      <c r="C361" s="41"/>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row>
    <row r="362" spans="1:38">
      <c r="A362" s="15"/>
      <c r="B362" s="15"/>
      <c r="C362" s="41"/>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row>
    <row r="363" spans="1:38">
      <c r="A363" s="15"/>
      <c r="B363" s="15"/>
      <c r="C363" s="41"/>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row>
    <row r="364" spans="1:38">
      <c r="A364" s="15"/>
      <c r="B364" s="15"/>
      <c r="C364" s="41"/>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row>
    <row r="365" spans="1:38">
      <c r="A365" s="15"/>
      <c r="B365" s="15"/>
      <c r="C365" s="41"/>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row>
    <row r="366" spans="1:38">
      <c r="A366" s="15"/>
      <c r="B366" s="15"/>
      <c r="C366" s="41"/>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row>
    <row r="367" spans="1:38">
      <c r="A367" s="15"/>
      <c r="B367" s="15"/>
      <c r="C367" s="41"/>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row>
    <row r="368" spans="1:38">
      <c r="A368" s="15"/>
      <c r="B368" s="15"/>
      <c r="C368" s="41"/>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row>
    <row r="369" spans="1:38">
      <c r="A369" s="15"/>
      <c r="B369" s="15"/>
      <c r="C369" s="41"/>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row>
    <row r="370" spans="1:38">
      <c r="A370" s="15"/>
      <c r="B370" s="15"/>
      <c r="C370" s="41"/>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row>
    <row r="371" spans="1:38">
      <c r="A371" s="15"/>
      <c r="B371" s="15"/>
      <c r="C371" s="41"/>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row>
    <row r="372" spans="1:38">
      <c r="A372" s="15"/>
      <c r="B372" s="15"/>
      <c r="C372" s="41"/>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row>
    <row r="373" spans="1:38">
      <c r="A373" s="15"/>
      <c r="B373" s="15"/>
      <c r="C373" s="41"/>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row>
    <row r="374" spans="1:38">
      <c r="A374" s="15"/>
      <c r="B374" s="15"/>
      <c r="C374" s="41"/>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row>
    <row r="375" spans="1:38">
      <c r="A375" s="15"/>
      <c r="B375" s="15"/>
      <c r="C375" s="41"/>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row>
    <row r="376" spans="1:38">
      <c r="A376" s="15"/>
      <c r="B376" s="15"/>
      <c r="C376" s="41"/>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row>
    <row r="377" spans="1:38">
      <c r="A377" s="15"/>
      <c r="B377" s="15"/>
      <c r="C377" s="41"/>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row>
    <row r="378" spans="1:38">
      <c r="A378" s="15"/>
      <c r="B378" s="15"/>
      <c r="C378" s="41"/>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row>
    <row r="379" spans="1:38">
      <c r="A379" s="15"/>
      <c r="B379" s="15"/>
      <c r="C379" s="41"/>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row>
    <row r="380" spans="1:38">
      <c r="A380" s="15"/>
      <c r="B380" s="15"/>
      <c r="C380" s="41"/>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row>
    <row r="381" spans="1:38">
      <c r="A381" s="15"/>
      <c r="B381" s="15"/>
      <c r="C381" s="41"/>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row>
    <row r="382" spans="1:38">
      <c r="A382" s="15"/>
      <c r="B382" s="15"/>
      <c r="C382" s="41"/>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row>
    <row r="383" spans="1:38">
      <c r="A383" s="15"/>
      <c r="B383" s="15"/>
      <c r="C383" s="41"/>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row>
    <row r="384" spans="1:38">
      <c r="A384" s="15"/>
      <c r="B384" s="15"/>
      <c r="C384" s="41"/>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row>
    <row r="385" spans="1:38">
      <c r="A385" s="15"/>
      <c r="B385" s="15"/>
      <c r="C385" s="41"/>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row>
    <row r="386" spans="1:38">
      <c r="A386" s="15"/>
      <c r="B386" s="15"/>
      <c r="C386" s="41"/>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row>
    <row r="387" spans="1:38">
      <c r="A387" s="15"/>
      <c r="B387" s="15"/>
      <c r="C387" s="41"/>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row>
    <row r="388" spans="1:38">
      <c r="A388" s="15"/>
      <c r="B388" s="15"/>
      <c r="C388" s="41"/>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row>
    <row r="389" spans="1:38">
      <c r="A389" s="15"/>
      <c r="B389" s="15"/>
      <c r="C389" s="41"/>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row>
    <row r="390" spans="1:38">
      <c r="A390" s="15"/>
      <c r="B390" s="15"/>
      <c r="C390" s="41"/>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row>
    <row r="391" spans="1:38">
      <c r="A391" s="15"/>
      <c r="B391" s="15"/>
      <c r="C391" s="41"/>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row>
    <row r="392" spans="1:38">
      <c r="A392" s="15"/>
      <c r="B392" s="15"/>
      <c r="C392" s="41"/>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row>
    <row r="393" spans="1:38">
      <c r="A393" s="15"/>
      <c r="B393" s="15"/>
      <c r="C393" s="41"/>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row>
    <row r="394" spans="1:38">
      <c r="A394" s="15"/>
      <c r="B394" s="15"/>
      <c r="C394" s="41"/>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row>
    <row r="395" spans="1:38">
      <c r="A395" s="15"/>
      <c r="B395" s="15"/>
      <c r="C395" s="41"/>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row>
    <row r="396" spans="1:38">
      <c r="A396" s="15"/>
      <c r="B396" s="15"/>
      <c r="C396" s="41"/>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row>
    <row r="397" spans="1:38">
      <c r="A397" s="15"/>
      <c r="B397" s="15"/>
      <c r="C397" s="41"/>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row>
    <row r="398" spans="1:38">
      <c r="A398" s="15"/>
      <c r="B398" s="15"/>
      <c r="C398" s="41"/>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row>
    <row r="399" spans="1:38">
      <c r="A399" s="15"/>
      <c r="B399" s="15"/>
      <c r="C399" s="41"/>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row>
    <row r="400" spans="1:38">
      <c r="A400" s="15"/>
      <c r="B400" s="15"/>
      <c r="C400" s="41"/>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row>
    <row r="401" spans="1:38">
      <c r="A401" s="15"/>
      <c r="B401" s="15"/>
      <c r="C401" s="41"/>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row>
    <row r="402" spans="1:38">
      <c r="A402" s="15"/>
      <c r="B402" s="15"/>
      <c r="C402" s="41"/>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row>
    <row r="403" spans="1:38">
      <c r="A403" s="15"/>
      <c r="B403" s="15"/>
      <c r="C403" s="41"/>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row>
    <row r="404" spans="1:38">
      <c r="A404" s="15"/>
      <c r="B404" s="15"/>
      <c r="C404" s="41"/>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row>
    <row r="405" spans="1:38">
      <c r="A405" s="15"/>
      <c r="B405" s="15"/>
      <c r="C405" s="41"/>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row>
    <row r="406" spans="1:38">
      <c r="A406" s="15"/>
      <c r="B406" s="15"/>
      <c r="C406" s="41"/>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row>
    <row r="407" spans="1:38">
      <c r="A407" s="15"/>
      <c r="B407" s="15"/>
      <c r="C407" s="41"/>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row>
    <row r="408" spans="1:38">
      <c r="A408" s="15"/>
      <c r="B408" s="15"/>
      <c r="C408" s="41"/>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row>
    <row r="409" spans="1:38">
      <c r="A409" s="15"/>
      <c r="B409" s="15"/>
      <c r="C409" s="41"/>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row>
    <row r="410" spans="1:38">
      <c r="A410" s="15"/>
      <c r="B410" s="15"/>
      <c r="C410" s="41"/>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row>
    <row r="411" spans="1:38">
      <c r="A411" s="15"/>
      <c r="B411" s="15"/>
      <c r="C411" s="41"/>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row>
    <row r="412" spans="1:38">
      <c r="A412" s="15"/>
      <c r="B412" s="15"/>
      <c r="C412" s="41"/>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row>
    <row r="413" spans="1:38">
      <c r="A413" s="15"/>
      <c r="B413" s="15"/>
      <c r="C413" s="41"/>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row>
    <row r="414" spans="1:38">
      <c r="A414" s="15"/>
      <c r="B414" s="15"/>
      <c r="C414" s="41"/>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row>
    <row r="415" spans="1:38">
      <c r="A415" s="15"/>
      <c r="B415" s="15"/>
      <c r="C415" s="41"/>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row>
    <row r="416" spans="1:38">
      <c r="A416" s="15"/>
      <c r="B416" s="15"/>
      <c r="C416" s="41"/>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row>
    <row r="417" spans="1:38">
      <c r="A417" s="15"/>
      <c r="B417" s="15"/>
      <c r="C417" s="41"/>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row>
    <row r="418" spans="1:38">
      <c r="A418" s="15"/>
      <c r="B418" s="15"/>
      <c r="C418" s="41"/>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row>
    <row r="419" spans="1:38">
      <c r="A419" s="15"/>
      <c r="B419" s="15"/>
      <c r="C419" s="41"/>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row>
    <row r="420" spans="1:38">
      <c r="A420" s="15"/>
      <c r="B420" s="15"/>
      <c r="C420" s="41"/>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row>
    <row r="421" spans="1:38">
      <c r="A421" s="15"/>
      <c r="B421" s="15"/>
      <c r="C421" s="41"/>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row>
    <row r="422" spans="1:38">
      <c r="A422" s="15"/>
      <c r="B422" s="15"/>
      <c r="C422" s="41"/>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row>
    <row r="423" spans="1:38">
      <c r="A423" s="15"/>
      <c r="B423" s="15"/>
      <c r="C423" s="41"/>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row>
    <row r="424" spans="1:38">
      <c r="A424" s="15"/>
      <c r="B424" s="15"/>
      <c r="C424" s="41"/>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row>
    <row r="425" spans="1:38">
      <c r="A425" s="15"/>
      <c r="B425" s="15"/>
      <c r="C425" s="41"/>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row>
    <row r="426" spans="1:38">
      <c r="A426" s="15"/>
      <c r="B426" s="15"/>
      <c r="C426" s="41"/>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row>
    <row r="427" spans="1:38">
      <c r="A427" s="15"/>
      <c r="B427" s="15"/>
      <c r="C427" s="41"/>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row>
    <row r="428" spans="1:38">
      <c r="A428" s="15"/>
      <c r="B428" s="15"/>
      <c r="C428" s="41"/>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row>
    <row r="429" spans="1:38">
      <c r="A429" s="15"/>
      <c r="B429" s="15"/>
      <c r="C429" s="41"/>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row>
  </sheetData>
  <mergeCells count="58">
    <mergeCell ref="AP8:AR8"/>
    <mergeCell ref="AB9:AB10"/>
    <mergeCell ref="AC9:AD9"/>
    <mergeCell ref="Y6:Z7"/>
    <mergeCell ref="AA6:AD7"/>
    <mergeCell ref="AE6:AH7"/>
    <mergeCell ref="AI6:AI10"/>
    <mergeCell ref="AO6:AR7"/>
    <mergeCell ref="AF9:AF10"/>
    <mergeCell ref="AG9:AH9"/>
    <mergeCell ref="Y8:Y10"/>
    <mergeCell ref="Z8:Z10"/>
    <mergeCell ref="AP9:AP10"/>
    <mergeCell ref="AQ9:AR9"/>
    <mergeCell ref="AA8:AA10"/>
    <mergeCell ref="AB8:AD8"/>
    <mergeCell ref="AO8:AO10"/>
    <mergeCell ref="F6:F10"/>
    <mergeCell ref="G6:I6"/>
    <mergeCell ref="J6:L6"/>
    <mergeCell ref="M6:R6"/>
    <mergeCell ref="S6:T8"/>
    <mergeCell ref="G7:G10"/>
    <mergeCell ref="H7:I7"/>
    <mergeCell ref="J7:J10"/>
    <mergeCell ref="K7:L7"/>
    <mergeCell ref="M7:N8"/>
    <mergeCell ref="K8:K10"/>
    <mergeCell ref="L8:L10"/>
    <mergeCell ref="M9:M10"/>
    <mergeCell ref="U6:X7"/>
    <mergeCell ref="O7:P8"/>
    <mergeCell ref="Q7:R8"/>
    <mergeCell ref="AE8:AE10"/>
    <mergeCell ref="AF8:AH8"/>
    <mergeCell ref="H8:H10"/>
    <mergeCell ref="I8:I10"/>
    <mergeCell ref="U8:U10"/>
    <mergeCell ref="V8:X8"/>
    <mergeCell ref="Q9:Q10"/>
    <mergeCell ref="R9:R10"/>
    <mergeCell ref="S9:S10"/>
    <mergeCell ref="T9:T10"/>
    <mergeCell ref="V9:V10"/>
    <mergeCell ref="W9:X9"/>
    <mergeCell ref="N9:N10"/>
    <mergeCell ref="O9:O10"/>
    <mergeCell ref="P9:P10"/>
    <mergeCell ref="A1:AL1"/>
    <mergeCell ref="A2:AI2"/>
    <mergeCell ref="A3:AL3"/>
    <mergeCell ref="A4:AI4"/>
    <mergeCell ref="A5:AL5"/>
    <mergeCell ref="A6:A10"/>
    <mergeCell ref="B6:B10"/>
    <mergeCell ref="C6:C10"/>
    <mergeCell ref="D6:D10"/>
    <mergeCell ref="E6:E10"/>
  </mergeCells>
  <printOptions horizontalCentered="1"/>
  <pageMargins left="0.51181102362204722" right="0.23622047244094491" top="0.35433070866141736" bottom="0.23622047244094491" header="0.19685039370078741" footer="0.39370078740157483"/>
  <pageSetup paperSize="9" scale="40" fitToHeight="0" orientation="landscape" useFirstPageNumber="1"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25" style="41" customWidth="1"/>
    <col min="2" max="2" width="24" style="42" customWidth="1"/>
    <col min="3" max="3" width="7.75" style="45" customWidth="1"/>
    <col min="4" max="4" width="9" style="45" customWidth="1"/>
    <col min="5" max="7" width="9.125" style="45" customWidth="1"/>
    <col min="8" max="8" width="10.125" style="45" customWidth="1"/>
    <col min="9" max="9" width="10.75" style="3" customWidth="1"/>
    <col min="10" max="14" width="9.75" style="3" customWidth="1"/>
    <col min="15" max="15" width="8.25" style="3" bestFit="1" customWidth="1"/>
    <col min="16" max="16" width="10.375" style="3" hidden="1" customWidth="1"/>
    <col min="17" max="21" width="8.875" style="3" hidden="1" customWidth="1"/>
    <col min="22" max="22" width="10.125" style="3" hidden="1" customWidth="1"/>
    <col min="23" max="23" width="10.125" style="3" customWidth="1"/>
    <col min="24" max="28" width="8.75" style="3" customWidth="1"/>
    <col min="29" max="29" width="8.25" style="3" bestFit="1" customWidth="1"/>
    <col min="30" max="34" width="10.125" style="3" hidden="1" customWidth="1"/>
    <col min="35" max="35" width="10.125" style="3" customWidth="1"/>
    <col min="36" max="40" width="8.75" style="3" customWidth="1"/>
    <col min="41" max="41" width="8.25" style="3" bestFit="1" customWidth="1"/>
    <col min="42" max="42" width="10.125" style="3" customWidth="1"/>
    <col min="43" max="44" width="8.75" style="3" customWidth="1"/>
    <col min="45" max="45" width="11" style="3" customWidth="1"/>
    <col min="46" max="46" width="9.875" style="3" customWidth="1"/>
    <col min="47" max="47" width="11" style="3" customWidth="1"/>
    <col min="48" max="49" width="8.75" style="3" customWidth="1"/>
    <col min="50" max="51" width="10.125" style="3" customWidth="1"/>
    <col min="52" max="53" width="8.625" style="3" customWidth="1"/>
    <col min="54" max="54" width="11" style="3" customWidth="1"/>
    <col min="55" max="55" width="8.875" style="3" customWidth="1"/>
    <col min="56" max="56" width="11" style="3" customWidth="1"/>
    <col min="57" max="59" width="9" style="3" customWidth="1"/>
    <col min="60" max="60" width="10.125" style="3" customWidth="1"/>
    <col min="61" max="62" width="8.625" style="3" customWidth="1"/>
    <col min="63" max="63" width="11" style="3" customWidth="1"/>
    <col min="64" max="64" width="8.875" style="3" customWidth="1"/>
    <col min="65" max="65" width="11" style="3" customWidth="1"/>
    <col min="66" max="69" width="9.125" style="3" customWidth="1"/>
    <col min="70" max="266" width="9.125" style="15"/>
    <col min="267" max="267" width="5.125" style="15" customWidth="1"/>
    <col min="268" max="268" width="24" style="15" customWidth="1"/>
    <col min="269" max="269" width="7.75" style="15" customWidth="1"/>
    <col min="270" max="270" width="9" style="15" customWidth="1"/>
    <col min="271" max="273" width="9.125" style="15" customWidth="1"/>
    <col min="274" max="274" width="10.125" style="15" customWidth="1"/>
    <col min="275" max="275" width="10.75" style="15" customWidth="1"/>
    <col min="276" max="276" width="10" style="15" customWidth="1"/>
    <col min="277" max="277" width="9.375" style="15" customWidth="1"/>
    <col min="278" max="279" width="10.75" style="15" customWidth="1"/>
    <col min="280" max="280" width="9.25" style="15" customWidth="1"/>
    <col min="281" max="285" width="10.75" style="15" customWidth="1"/>
    <col min="286" max="286" width="10.375" style="15" customWidth="1"/>
    <col min="287" max="289" width="8.875" style="15" customWidth="1"/>
    <col min="290" max="291" width="10.125" style="15" customWidth="1"/>
    <col min="292" max="294" width="9.625" style="15" customWidth="1"/>
    <col min="295" max="295" width="10.125" style="15" customWidth="1"/>
    <col min="296" max="300" width="0" style="15" hidden="1" customWidth="1"/>
    <col min="301" max="301" width="10.125" style="15" customWidth="1"/>
    <col min="302" max="304" width="9.625" style="15" customWidth="1"/>
    <col min="305" max="305" width="10.125" style="15" customWidth="1"/>
    <col min="306" max="317" width="0" style="15" hidden="1" customWidth="1"/>
    <col min="318" max="318" width="10.125" style="15" customWidth="1"/>
    <col min="319" max="320" width="9.875" style="15" customWidth="1"/>
    <col min="321" max="321" width="12.625" style="15" customWidth="1"/>
    <col min="322" max="322" width="9.875" style="15" customWidth="1"/>
    <col min="323" max="323" width="12.625" style="15" customWidth="1"/>
    <col min="324" max="324" width="10.125" style="15" customWidth="1"/>
    <col min="325" max="325" width="9.375" style="15" customWidth="1"/>
    <col min="326" max="522" width="9.125" style="15"/>
    <col min="523" max="523" width="5.125" style="15" customWidth="1"/>
    <col min="524" max="524" width="24" style="15" customWidth="1"/>
    <col min="525" max="525" width="7.75" style="15" customWidth="1"/>
    <col min="526" max="526" width="9" style="15" customWidth="1"/>
    <col min="527" max="529" width="9.125" style="15" customWidth="1"/>
    <col min="530" max="530" width="10.125" style="15" customWidth="1"/>
    <col min="531" max="531" width="10.75" style="15" customWidth="1"/>
    <col min="532" max="532" width="10" style="15" customWidth="1"/>
    <col min="533" max="533" width="9.375" style="15" customWidth="1"/>
    <col min="534" max="535" width="10.75" style="15" customWidth="1"/>
    <col min="536" max="536" width="9.25" style="15" customWidth="1"/>
    <col min="537" max="541" width="10.75" style="15" customWidth="1"/>
    <col min="542" max="542" width="10.375" style="15" customWidth="1"/>
    <col min="543" max="545" width="8.875" style="15" customWidth="1"/>
    <col min="546" max="547" width="10.125" style="15" customWidth="1"/>
    <col min="548" max="550" width="9.625" style="15" customWidth="1"/>
    <col min="551" max="551" width="10.125" style="15" customWidth="1"/>
    <col min="552" max="556" width="0" style="15" hidden="1" customWidth="1"/>
    <col min="557" max="557" width="10.125" style="15" customWidth="1"/>
    <col min="558" max="560" width="9.625" style="15" customWidth="1"/>
    <col min="561" max="561" width="10.125" style="15" customWidth="1"/>
    <col min="562" max="573" width="0" style="15" hidden="1" customWidth="1"/>
    <col min="574" max="574" width="10.125" style="15" customWidth="1"/>
    <col min="575" max="576" width="9.875" style="15" customWidth="1"/>
    <col min="577" max="577" width="12.625" style="15" customWidth="1"/>
    <col min="578" max="578" width="9.875" style="15" customWidth="1"/>
    <col min="579" max="579" width="12.625" style="15" customWidth="1"/>
    <col min="580" max="580" width="10.125" style="15" customWidth="1"/>
    <col min="581" max="581" width="9.375" style="15" customWidth="1"/>
    <col min="582" max="778" width="9.125" style="15"/>
    <col min="779" max="779" width="5.125" style="15" customWidth="1"/>
    <col min="780" max="780" width="24" style="15" customWidth="1"/>
    <col min="781" max="781" width="7.75" style="15" customWidth="1"/>
    <col min="782" max="782" width="9" style="15" customWidth="1"/>
    <col min="783" max="785" width="9.125" style="15" customWidth="1"/>
    <col min="786" max="786" width="10.125" style="15" customWidth="1"/>
    <col min="787" max="787" width="10.75" style="15" customWidth="1"/>
    <col min="788" max="788" width="10" style="15" customWidth="1"/>
    <col min="789" max="789" width="9.375" style="15" customWidth="1"/>
    <col min="790" max="791" width="10.75" style="15" customWidth="1"/>
    <col min="792" max="792" width="9.25" style="15" customWidth="1"/>
    <col min="793" max="797" width="10.75" style="15" customWidth="1"/>
    <col min="798" max="798" width="10.375" style="15" customWidth="1"/>
    <col min="799" max="801" width="8.875" style="15" customWidth="1"/>
    <col min="802" max="803" width="10.125" style="15" customWidth="1"/>
    <col min="804" max="806" width="9.625" style="15" customWidth="1"/>
    <col min="807" max="807" width="10.125" style="15" customWidth="1"/>
    <col min="808" max="812" width="0" style="15" hidden="1" customWidth="1"/>
    <col min="813" max="813" width="10.125" style="15" customWidth="1"/>
    <col min="814" max="816" width="9.625" style="15" customWidth="1"/>
    <col min="817" max="817" width="10.125" style="15" customWidth="1"/>
    <col min="818" max="829" width="0" style="15" hidden="1" customWidth="1"/>
    <col min="830" max="830" width="10.125" style="15" customWidth="1"/>
    <col min="831" max="832" width="9.875" style="15" customWidth="1"/>
    <col min="833" max="833" width="12.625" style="15" customWidth="1"/>
    <col min="834" max="834" width="9.875" style="15" customWidth="1"/>
    <col min="835" max="835" width="12.625" style="15" customWidth="1"/>
    <col min="836" max="836" width="10.125" style="15" customWidth="1"/>
    <col min="837" max="837" width="9.375" style="15" customWidth="1"/>
    <col min="838" max="1034" width="9.125" style="15"/>
    <col min="1035" max="1035" width="5.125" style="15" customWidth="1"/>
    <col min="1036" max="1036" width="24" style="15" customWidth="1"/>
    <col min="1037" max="1037" width="7.75" style="15" customWidth="1"/>
    <col min="1038" max="1038" width="9" style="15" customWidth="1"/>
    <col min="1039" max="1041" width="9.125" style="15" customWidth="1"/>
    <col min="1042" max="1042" width="10.125" style="15" customWidth="1"/>
    <col min="1043" max="1043" width="10.75" style="15" customWidth="1"/>
    <col min="1044" max="1044" width="10" style="15" customWidth="1"/>
    <col min="1045" max="1045" width="9.375" style="15" customWidth="1"/>
    <col min="1046" max="1047" width="10.75" style="15" customWidth="1"/>
    <col min="1048" max="1048" width="9.25" style="15" customWidth="1"/>
    <col min="1049" max="1053" width="10.75" style="15" customWidth="1"/>
    <col min="1054" max="1054" width="10.375" style="15" customWidth="1"/>
    <col min="1055" max="1057" width="8.875" style="15" customWidth="1"/>
    <col min="1058" max="1059" width="10.125" style="15" customWidth="1"/>
    <col min="1060" max="1062" width="9.625" style="15" customWidth="1"/>
    <col min="1063" max="1063" width="10.125" style="15" customWidth="1"/>
    <col min="1064" max="1068" width="0" style="15" hidden="1" customWidth="1"/>
    <col min="1069" max="1069" width="10.125" style="15" customWidth="1"/>
    <col min="1070" max="1072" width="9.625" style="15" customWidth="1"/>
    <col min="1073" max="1073" width="10.125" style="15" customWidth="1"/>
    <col min="1074" max="1085" width="0" style="15" hidden="1" customWidth="1"/>
    <col min="1086" max="1086" width="10.125" style="15" customWidth="1"/>
    <col min="1087" max="1088" width="9.875" style="15" customWidth="1"/>
    <col min="1089" max="1089" width="12.625" style="15" customWidth="1"/>
    <col min="1090" max="1090" width="9.875" style="15" customWidth="1"/>
    <col min="1091" max="1091" width="12.625" style="15" customWidth="1"/>
    <col min="1092" max="1092" width="10.125" style="15" customWidth="1"/>
    <col min="1093" max="1093" width="9.375" style="15" customWidth="1"/>
    <col min="1094" max="1290" width="9.125" style="15"/>
    <col min="1291" max="1291" width="5.125" style="15" customWidth="1"/>
    <col min="1292" max="1292" width="24" style="15" customWidth="1"/>
    <col min="1293" max="1293" width="7.75" style="15" customWidth="1"/>
    <col min="1294" max="1294" width="9" style="15" customWidth="1"/>
    <col min="1295" max="1297" width="9.125" style="15" customWidth="1"/>
    <col min="1298" max="1298" width="10.125" style="15" customWidth="1"/>
    <col min="1299" max="1299" width="10.75" style="15" customWidth="1"/>
    <col min="1300" max="1300" width="10" style="15" customWidth="1"/>
    <col min="1301" max="1301" width="9.375" style="15" customWidth="1"/>
    <col min="1302" max="1303" width="10.75" style="15" customWidth="1"/>
    <col min="1304" max="1304" width="9.25" style="15" customWidth="1"/>
    <col min="1305" max="1309" width="10.75" style="15" customWidth="1"/>
    <col min="1310" max="1310" width="10.375" style="15" customWidth="1"/>
    <col min="1311" max="1313" width="8.875" style="15" customWidth="1"/>
    <col min="1314" max="1315" width="10.125" style="15" customWidth="1"/>
    <col min="1316" max="1318" width="9.625" style="15" customWidth="1"/>
    <col min="1319" max="1319" width="10.125" style="15" customWidth="1"/>
    <col min="1320" max="1324" width="0" style="15" hidden="1" customWidth="1"/>
    <col min="1325" max="1325" width="10.125" style="15" customWidth="1"/>
    <col min="1326" max="1328" width="9.625" style="15" customWidth="1"/>
    <col min="1329" max="1329" width="10.125" style="15" customWidth="1"/>
    <col min="1330" max="1341" width="0" style="15" hidden="1" customWidth="1"/>
    <col min="1342" max="1342" width="10.125" style="15" customWidth="1"/>
    <col min="1343" max="1344" width="9.875" style="15" customWidth="1"/>
    <col min="1345" max="1345" width="12.625" style="15" customWidth="1"/>
    <col min="1346" max="1346" width="9.875" style="15" customWidth="1"/>
    <col min="1347" max="1347" width="12.625" style="15" customWidth="1"/>
    <col min="1348" max="1348" width="10.125" style="15" customWidth="1"/>
    <col min="1349" max="1349" width="9.375" style="15" customWidth="1"/>
    <col min="1350" max="1546" width="9.125" style="15"/>
    <col min="1547" max="1547" width="5.125" style="15" customWidth="1"/>
    <col min="1548" max="1548" width="24" style="15" customWidth="1"/>
    <col min="1549" max="1549" width="7.75" style="15" customWidth="1"/>
    <col min="1550" max="1550" width="9" style="15" customWidth="1"/>
    <col min="1551" max="1553" width="9.125" style="15" customWidth="1"/>
    <col min="1554" max="1554" width="10.125" style="15" customWidth="1"/>
    <col min="1555" max="1555" width="10.75" style="15" customWidth="1"/>
    <col min="1556" max="1556" width="10" style="15" customWidth="1"/>
    <col min="1557" max="1557" width="9.375" style="15" customWidth="1"/>
    <col min="1558" max="1559" width="10.75" style="15" customWidth="1"/>
    <col min="1560" max="1560" width="9.25" style="15" customWidth="1"/>
    <col min="1561" max="1565" width="10.75" style="15" customWidth="1"/>
    <col min="1566" max="1566" width="10.375" style="15" customWidth="1"/>
    <col min="1567" max="1569" width="8.875" style="15" customWidth="1"/>
    <col min="1570" max="1571" width="10.125" style="15" customWidth="1"/>
    <col min="1572" max="1574" width="9.625" style="15" customWidth="1"/>
    <col min="1575" max="1575" width="10.125" style="15" customWidth="1"/>
    <col min="1576" max="1580" width="0" style="15" hidden="1" customWidth="1"/>
    <col min="1581" max="1581" width="10.125" style="15" customWidth="1"/>
    <col min="1582" max="1584" width="9.625" style="15" customWidth="1"/>
    <col min="1585" max="1585" width="10.125" style="15" customWidth="1"/>
    <col min="1586" max="1597" width="0" style="15" hidden="1" customWidth="1"/>
    <col min="1598" max="1598" width="10.125" style="15" customWidth="1"/>
    <col min="1599" max="1600" width="9.875" style="15" customWidth="1"/>
    <col min="1601" max="1601" width="12.625" style="15" customWidth="1"/>
    <col min="1602" max="1602" width="9.875" style="15" customWidth="1"/>
    <col min="1603" max="1603" width="12.625" style="15" customWidth="1"/>
    <col min="1604" max="1604" width="10.125" style="15" customWidth="1"/>
    <col min="1605" max="1605" width="9.375" style="15" customWidth="1"/>
    <col min="1606" max="1802" width="9.125" style="15"/>
    <col min="1803" max="1803" width="5.125" style="15" customWidth="1"/>
    <col min="1804" max="1804" width="24" style="15" customWidth="1"/>
    <col min="1805" max="1805" width="7.75" style="15" customWidth="1"/>
    <col min="1806" max="1806" width="9" style="15" customWidth="1"/>
    <col min="1807" max="1809" width="9.125" style="15" customWidth="1"/>
    <col min="1810" max="1810" width="10.125" style="15" customWidth="1"/>
    <col min="1811" max="1811" width="10.75" style="15" customWidth="1"/>
    <col min="1812" max="1812" width="10" style="15" customWidth="1"/>
    <col min="1813" max="1813" width="9.375" style="15" customWidth="1"/>
    <col min="1814" max="1815" width="10.75" style="15" customWidth="1"/>
    <col min="1816" max="1816" width="9.25" style="15" customWidth="1"/>
    <col min="1817" max="1821" width="10.75" style="15" customWidth="1"/>
    <col min="1822" max="1822" width="10.375" style="15" customWidth="1"/>
    <col min="1823" max="1825" width="8.875" style="15" customWidth="1"/>
    <col min="1826" max="1827" width="10.125" style="15" customWidth="1"/>
    <col min="1828" max="1830" width="9.625" style="15" customWidth="1"/>
    <col min="1831" max="1831" width="10.125" style="15" customWidth="1"/>
    <col min="1832" max="1836" width="0" style="15" hidden="1" customWidth="1"/>
    <col min="1837" max="1837" width="10.125" style="15" customWidth="1"/>
    <col min="1838" max="1840" width="9.625" style="15" customWidth="1"/>
    <col min="1841" max="1841" width="10.125" style="15" customWidth="1"/>
    <col min="1842" max="1853" width="0" style="15" hidden="1" customWidth="1"/>
    <col min="1854" max="1854" width="10.125" style="15" customWidth="1"/>
    <col min="1855" max="1856" width="9.875" style="15" customWidth="1"/>
    <col min="1857" max="1857" width="12.625" style="15" customWidth="1"/>
    <col min="1858" max="1858" width="9.875" style="15" customWidth="1"/>
    <col min="1859" max="1859" width="12.625" style="15" customWidth="1"/>
    <col min="1860" max="1860" width="10.125" style="15" customWidth="1"/>
    <col min="1861" max="1861" width="9.375" style="15" customWidth="1"/>
    <col min="1862" max="2058" width="9.125" style="15"/>
    <col min="2059" max="2059" width="5.125" style="15" customWidth="1"/>
    <col min="2060" max="2060" width="24" style="15" customWidth="1"/>
    <col min="2061" max="2061" width="7.75" style="15" customWidth="1"/>
    <col min="2062" max="2062" width="9" style="15" customWidth="1"/>
    <col min="2063" max="2065" width="9.125" style="15" customWidth="1"/>
    <col min="2066" max="2066" width="10.125" style="15" customWidth="1"/>
    <col min="2067" max="2067" width="10.75" style="15" customWidth="1"/>
    <col min="2068" max="2068" width="10" style="15" customWidth="1"/>
    <col min="2069" max="2069" width="9.375" style="15" customWidth="1"/>
    <col min="2070" max="2071" width="10.75" style="15" customWidth="1"/>
    <col min="2072" max="2072" width="9.25" style="15" customWidth="1"/>
    <col min="2073" max="2077" width="10.75" style="15" customWidth="1"/>
    <col min="2078" max="2078" width="10.375" style="15" customWidth="1"/>
    <col min="2079" max="2081" width="8.875" style="15" customWidth="1"/>
    <col min="2082" max="2083" width="10.125" style="15" customWidth="1"/>
    <col min="2084" max="2086" width="9.625" style="15" customWidth="1"/>
    <col min="2087" max="2087" width="10.125" style="15" customWidth="1"/>
    <col min="2088" max="2092" width="0" style="15" hidden="1" customWidth="1"/>
    <col min="2093" max="2093" width="10.125" style="15" customWidth="1"/>
    <col min="2094" max="2096" width="9.625" style="15" customWidth="1"/>
    <col min="2097" max="2097" width="10.125" style="15" customWidth="1"/>
    <col min="2098" max="2109" width="0" style="15" hidden="1" customWidth="1"/>
    <col min="2110" max="2110" width="10.125" style="15" customWidth="1"/>
    <col min="2111" max="2112" width="9.875" style="15" customWidth="1"/>
    <col min="2113" max="2113" width="12.625" style="15" customWidth="1"/>
    <col min="2114" max="2114" width="9.875" style="15" customWidth="1"/>
    <col min="2115" max="2115" width="12.625" style="15" customWidth="1"/>
    <col min="2116" max="2116" width="10.125" style="15" customWidth="1"/>
    <col min="2117" max="2117" width="9.375" style="15" customWidth="1"/>
    <col min="2118" max="2314" width="9.125" style="15"/>
    <col min="2315" max="2315" width="5.125" style="15" customWidth="1"/>
    <col min="2316" max="2316" width="24" style="15" customWidth="1"/>
    <col min="2317" max="2317" width="7.75" style="15" customWidth="1"/>
    <col min="2318" max="2318" width="9" style="15" customWidth="1"/>
    <col min="2319" max="2321" width="9.125" style="15" customWidth="1"/>
    <col min="2322" max="2322" width="10.125" style="15" customWidth="1"/>
    <col min="2323" max="2323" width="10.75" style="15" customWidth="1"/>
    <col min="2324" max="2324" width="10" style="15" customWidth="1"/>
    <col min="2325" max="2325" width="9.375" style="15" customWidth="1"/>
    <col min="2326" max="2327" width="10.75" style="15" customWidth="1"/>
    <col min="2328" max="2328" width="9.25" style="15" customWidth="1"/>
    <col min="2329" max="2333" width="10.75" style="15" customWidth="1"/>
    <col min="2334" max="2334" width="10.375" style="15" customWidth="1"/>
    <col min="2335" max="2337" width="8.875" style="15" customWidth="1"/>
    <col min="2338" max="2339" width="10.125" style="15" customWidth="1"/>
    <col min="2340" max="2342" width="9.625" style="15" customWidth="1"/>
    <col min="2343" max="2343" width="10.125" style="15" customWidth="1"/>
    <col min="2344" max="2348" width="0" style="15" hidden="1" customWidth="1"/>
    <col min="2349" max="2349" width="10.125" style="15" customWidth="1"/>
    <col min="2350" max="2352" width="9.625" style="15" customWidth="1"/>
    <col min="2353" max="2353" width="10.125" style="15" customWidth="1"/>
    <col min="2354" max="2365" width="0" style="15" hidden="1" customWidth="1"/>
    <col min="2366" max="2366" width="10.125" style="15" customWidth="1"/>
    <col min="2367" max="2368" width="9.875" style="15" customWidth="1"/>
    <col min="2369" max="2369" width="12.625" style="15" customWidth="1"/>
    <col min="2370" max="2370" width="9.875" style="15" customWidth="1"/>
    <col min="2371" max="2371" width="12.625" style="15" customWidth="1"/>
    <col min="2372" max="2372" width="10.125" style="15" customWidth="1"/>
    <col min="2373" max="2373" width="9.375" style="15" customWidth="1"/>
    <col min="2374" max="2570" width="9.125" style="15"/>
    <col min="2571" max="2571" width="5.125" style="15" customWidth="1"/>
    <col min="2572" max="2572" width="24" style="15" customWidth="1"/>
    <col min="2573" max="2573" width="7.75" style="15" customWidth="1"/>
    <col min="2574" max="2574" width="9" style="15" customWidth="1"/>
    <col min="2575" max="2577" width="9.125" style="15" customWidth="1"/>
    <col min="2578" max="2578" width="10.125" style="15" customWidth="1"/>
    <col min="2579" max="2579" width="10.75" style="15" customWidth="1"/>
    <col min="2580" max="2580" width="10" style="15" customWidth="1"/>
    <col min="2581" max="2581" width="9.375" style="15" customWidth="1"/>
    <col min="2582" max="2583" width="10.75" style="15" customWidth="1"/>
    <col min="2584" max="2584" width="9.25" style="15" customWidth="1"/>
    <col min="2585" max="2589" width="10.75" style="15" customWidth="1"/>
    <col min="2590" max="2590" width="10.375" style="15" customWidth="1"/>
    <col min="2591" max="2593" width="8.875" style="15" customWidth="1"/>
    <col min="2594" max="2595" width="10.125" style="15" customWidth="1"/>
    <col min="2596" max="2598" width="9.625" style="15" customWidth="1"/>
    <col min="2599" max="2599" width="10.125" style="15" customWidth="1"/>
    <col min="2600" max="2604" width="0" style="15" hidden="1" customWidth="1"/>
    <col min="2605" max="2605" width="10.125" style="15" customWidth="1"/>
    <col min="2606" max="2608" width="9.625" style="15" customWidth="1"/>
    <col min="2609" max="2609" width="10.125" style="15" customWidth="1"/>
    <col min="2610" max="2621" width="0" style="15" hidden="1" customWidth="1"/>
    <col min="2622" max="2622" width="10.125" style="15" customWidth="1"/>
    <col min="2623" max="2624" width="9.875" style="15" customWidth="1"/>
    <col min="2625" max="2625" width="12.625" style="15" customWidth="1"/>
    <col min="2626" max="2626" width="9.875" style="15" customWidth="1"/>
    <col min="2627" max="2627" width="12.625" style="15" customWidth="1"/>
    <col min="2628" max="2628" width="10.125" style="15" customWidth="1"/>
    <col min="2629" max="2629" width="9.375" style="15" customWidth="1"/>
    <col min="2630" max="2826" width="9.125" style="15"/>
    <col min="2827" max="2827" width="5.125" style="15" customWidth="1"/>
    <col min="2828" max="2828" width="24" style="15" customWidth="1"/>
    <col min="2829" max="2829" width="7.75" style="15" customWidth="1"/>
    <col min="2830" max="2830" width="9" style="15" customWidth="1"/>
    <col min="2831" max="2833" width="9.125" style="15" customWidth="1"/>
    <col min="2834" max="2834" width="10.125" style="15" customWidth="1"/>
    <col min="2835" max="2835" width="10.75" style="15" customWidth="1"/>
    <col min="2836" max="2836" width="10" style="15" customWidth="1"/>
    <col min="2837" max="2837" width="9.375" style="15" customWidth="1"/>
    <col min="2838" max="2839" width="10.75" style="15" customWidth="1"/>
    <col min="2840" max="2840" width="9.25" style="15" customWidth="1"/>
    <col min="2841" max="2845" width="10.75" style="15" customWidth="1"/>
    <col min="2846" max="2846" width="10.375" style="15" customWidth="1"/>
    <col min="2847" max="2849" width="8.875" style="15" customWidth="1"/>
    <col min="2850" max="2851" width="10.125" style="15" customWidth="1"/>
    <col min="2852" max="2854" width="9.625" style="15" customWidth="1"/>
    <col min="2855" max="2855" width="10.125" style="15" customWidth="1"/>
    <col min="2856" max="2860" width="0" style="15" hidden="1" customWidth="1"/>
    <col min="2861" max="2861" width="10.125" style="15" customWidth="1"/>
    <col min="2862" max="2864" width="9.625" style="15" customWidth="1"/>
    <col min="2865" max="2865" width="10.125" style="15" customWidth="1"/>
    <col min="2866" max="2877" width="0" style="15" hidden="1" customWidth="1"/>
    <col min="2878" max="2878" width="10.125" style="15" customWidth="1"/>
    <col min="2879" max="2880" width="9.875" style="15" customWidth="1"/>
    <col min="2881" max="2881" width="12.625" style="15" customWidth="1"/>
    <col min="2882" max="2882" width="9.875" style="15" customWidth="1"/>
    <col min="2883" max="2883" width="12.625" style="15" customWidth="1"/>
    <col min="2884" max="2884" width="10.125" style="15" customWidth="1"/>
    <col min="2885" max="2885" width="9.375" style="15" customWidth="1"/>
    <col min="2886" max="3082" width="9.125" style="15"/>
    <col min="3083" max="3083" width="5.125" style="15" customWidth="1"/>
    <col min="3084" max="3084" width="24" style="15" customWidth="1"/>
    <col min="3085" max="3085" width="7.75" style="15" customWidth="1"/>
    <col min="3086" max="3086" width="9" style="15" customWidth="1"/>
    <col min="3087" max="3089" width="9.125" style="15" customWidth="1"/>
    <col min="3090" max="3090" width="10.125" style="15" customWidth="1"/>
    <col min="3091" max="3091" width="10.75" style="15" customWidth="1"/>
    <col min="3092" max="3092" width="10" style="15" customWidth="1"/>
    <col min="3093" max="3093" width="9.375" style="15" customWidth="1"/>
    <col min="3094" max="3095" width="10.75" style="15" customWidth="1"/>
    <col min="3096" max="3096" width="9.25" style="15" customWidth="1"/>
    <col min="3097" max="3101" width="10.75" style="15" customWidth="1"/>
    <col min="3102" max="3102" width="10.375" style="15" customWidth="1"/>
    <col min="3103" max="3105" width="8.875" style="15" customWidth="1"/>
    <col min="3106" max="3107" width="10.125" style="15" customWidth="1"/>
    <col min="3108" max="3110" width="9.625" style="15" customWidth="1"/>
    <col min="3111" max="3111" width="10.125" style="15" customWidth="1"/>
    <col min="3112" max="3116" width="0" style="15" hidden="1" customWidth="1"/>
    <col min="3117" max="3117" width="10.125" style="15" customWidth="1"/>
    <col min="3118" max="3120" width="9.625" style="15" customWidth="1"/>
    <col min="3121" max="3121" width="10.125" style="15" customWidth="1"/>
    <col min="3122" max="3133" width="0" style="15" hidden="1" customWidth="1"/>
    <col min="3134" max="3134" width="10.125" style="15" customWidth="1"/>
    <col min="3135" max="3136" width="9.875" style="15" customWidth="1"/>
    <col min="3137" max="3137" width="12.625" style="15" customWidth="1"/>
    <col min="3138" max="3138" width="9.875" style="15" customWidth="1"/>
    <col min="3139" max="3139" width="12.625" style="15" customWidth="1"/>
    <col min="3140" max="3140" width="10.125" style="15" customWidth="1"/>
    <col min="3141" max="3141" width="9.375" style="15" customWidth="1"/>
    <col min="3142" max="3338" width="9.125" style="15"/>
    <col min="3339" max="3339" width="5.125" style="15" customWidth="1"/>
    <col min="3340" max="3340" width="24" style="15" customWidth="1"/>
    <col min="3341" max="3341" width="7.75" style="15" customWidth="1"/>
    <col min="3342" max="3342" width="9" style="15" customWidth="1"/>
    <col min="3343" max="3345" width="9.125" style="15" customWidth="1"/>
    <col min="3346" max="3346" width="10.125" style="15" customWidth="1"/>
    <col min="3347" max="3347" width="10.75" style="15" customWidth="1"/>
    <col min="3348" max="3348" width="10" style="15" customWidth="1"/>
    <col min="3349" max="3349" width="9.375" style="15" customWidth="1"/>
    <col min="3350" max="3351" width="10.75" style="15" customWidth="1"/>
    <col min="3352" max="3352" width="9.25" style="15" customWidth="1"/>
    <col min="3353" max="3357" width="10.75" style="15" customWidth="1"/>
    <col min="3358" max="3358" width="10.375" style="15" customWidth="1"/>
    <col min="3359" max="3361" width="8.875" style="15" customWidth="1"/>
    <col min="3362" max="3363" width="10.125" style="15" customWidth="1"/>
    <col min="3364" max="3366" width="9.625" style="15" customWidth="1"/>
    <col min="3367" max="3367" width="10.125" style="15" customWidth="1"/>
    <col min="3368" max="3372" width="0" style="15" hidden="1" customWidth="1"/>
    <col min="3373" max="3373" width="10.125" style="15" customWidth="1"/>
    <col min="3374" max="3376" width="9.625" style="15" customWidth="1"/>
    <col min="3377" max="3377" width="10.125" style="15" customWidth="1"/>
    <col min="3378" max="3389" width="0" style="15" hidden="1" customWidth="1"/>
    <col min="3390" max="3390" width="10.125" style="15" customWidth="1"/>
    <col min="3391" max="3392" width="9.875" style="15" customWidth="1"/>
    <col min="3393" max="3393" width="12.625" style="15" customWidth="1"/>
    <col min="3394" max="3394" width="9.875" style="15" customWidth="1"/>
    <col min="3395" max="3395" width="12.625" style="15" customWidth="1"/>
    <col min="3396" max="3396" width="10.125" style="15" customWidth="1"/>
    <col min="3397" max="3397" width="9.375" style="15" customWidth="1"/>
    <col min="3398" max="3594" width="9.125" style="15"/>
    <col min="3595" max="3595" width="5.125" style="15" customWidth="1"/>
    <col min="3596" max="3596" width="24" style="15" customWidth="1"/>
    <col min="3597" max="3597" width="7.75" style="15" customWidth="1"/>
    <col min="3598" max="3598" width="9" style="15" customWidth="1"/>
    <col min="3599" max="3601" width="9.125" style="15" customWidth="1"/>
    <col min="3602" max="3602" width="10.125" style="15" customWidth="1"/>
    <col min="3603" max="3603" width="10.75" style="15" customWidth="1"/>
    <col min="3604" max="3604" width="10" style="15" customWidth="1"/>
    <col min="3605" max="3605" width="9.375" style="15" customWidth="1"/>
    <col min="3606" max="3607" width="10.75" style="15" customWidth="1"/>
    <col min="3608" max="3608" width="9.25" style="15" customWidth="1"/>
    <col min="3609" max="3613" width="10.75" style="15" customWidth="1"/>
    <col min="3614" max="3614" width="10.375" style="15" customWidth="1"/>
    <col min="3615" max="3617" width="8.875" style="15" customWidth="1"/>
    <col min="3618" max="3619" width="10.125" style="15" customWidth="1"/>
    <col min="3620" max="3622" width="9.625" style="15" customWidth="1"/>
    <col min="3623" max="3623" width="10.125" style="15" customWidth="1"/>
    <col min="3624" max="3628" width="0" style="15" hidden="1" customWidth="1"/>
    <col min="3629" max="3629" width="10.125" style="15" customWidth="1"/>
    <col min="3630" max="3632" width="9.625" style="15" customWidth="1"/>
    <col min="3633" max="3633" width="10.125" style="15" customWidth="1"/>
    <col min="3634" max="3645" width="0" style="15" hidden="1" customWidth="1"/>
    <col min="3646" max="3646" width="10.125" style="15" customWidth="1"/>
    <col min="3647" max="3648" width="9.875" style="15" customWidth="1"/>
    <col min="3649" max="3649" width="12.625" style="15" customWidth="1"/>
    <col min="3650" max="3650" width="9.875" style="15" customWidth="1"/>
    <col min="3651" max="3651" width="12.625" style="15" customWidth="1"/>
    <col min="3652" max="3652" width="10.125" style="15" customWidth="1"/>
    <col min="3653" max="3653" width="9.375" style="15" customWidth="1"/>
    <col min="3654" max="3850" width="9.125" style="15"/>
    <col min="3851" max="3851" width="5.125" style="15" customWidth="1"/>
    <col min="3852" max="3852" width="24" style="15" customWidth="1"/>
    <col min="3853" max="3853" width="7.75" style="15" customWidth="1"/>
    <col min="3854" max="3854" width="9" style="15" customWidth="1"/>
    <col min="3855" max="3857" width="9.125" style="15" customWidth="1"/>
    <col min="3858" max="3858" width="10.125" style="15" customWidth="1"/>
    <col min="3859" max="3859" width="10.75" style="15" customWidth="1"/>
    <col min="3860" max="3860" width="10" style="15" customWidth="1"/>
    <col min="3861" max="3861" width="9.375" style="15" customWidth="1"/>
    <col min="3862" max="3863" width="10.75" style="15" customWidth="1"/>
    <col min="3864" max="3864" width="9.25" style="15" customWidth="1"/>
    <col min="3865" max="3869" width="10.75" style="15" customWidth="1"/>
    <col min="3870" max="3870" width="10.375" style="15" customWidth="1"/>
    <col min="3871" max="3873" width="8.875" style="15" customWidth="1"/>
    <col min="3874" max="3875" width="10.125" style="15" customWidth="1"/>
    <col min="3876" max="3878" width="9.625" style="15" customWidth="1"/>
    <col min="3879" max="3879" width="10.125" style="15" customWidth="1"/>
    <col min="3880" max="3884" width="0" style="15" hidden="1" customWidth="1"/>
    <col min="3885" max="3885" width="10.125" style="15" customWidth="1"/>
    <col min="3886" max="3888" width="9.625" style="15" customWidth="1"/>
    <col min="3889" max="3889" width="10.125" style="15" customWidth="1"/>
    <col min="3890" max="3901" width="0" style="15" hidden="1" customWidth="1"/>
    <col min="3902" max="3902" width="10.125" style="15" customWidth="1"/>
    <col min="3903" max="3904" width="9.875" style="15" customWidth="1"/>
    <col min="3905" max="3905" width="12.625" style="15" customWidth="1"/>
    <col min="3906" max="3906" width="9.875" style="15" customWidth="1"/>
    <col min="3907" max="3907" width="12.625" style="15" customWidth="1"/>
    <col min="3908" max="3908" width="10.125" style="15" customWidth="1"/>
    <col min="3909" max="3909" width="9.375" style="15" customWidth="1"/>
    <col min="3910" max="4106" width="9.125" style="15"/>
    <col min="4107" max="4107" width="5.125" style="15" customWidth="1"/>
    <col min="4108" max="4108" width="24" style="15" customWidth="1"/>
    <col min="4109" max="4109" width="7.75" style="15" customWidth="1"/>
    <col min="4110" max="4110" width="9" style="15" customWidth="1"/>
    <col min="4111" max="4113" width="9.125" style="15" customWidth="1"/>
    <col min="4114" max="4114" width="10.125" style="15" customWidth="1"/>
    <col min="4115" max="4115" width="10.75" style="15" customWidth="1"/>
    <col min="4116" max="4116" width="10" style="15" customWidth="1"/>
    <col min="4117" max="4117" width="9.375" style="15" customWidth="1"/>
    <col min="4118" max="4119" width="10.75" style="15" customWidth="1"/>
    <col min="4120" max="4120" width="9.25" style="15" customWidth="1"/>
    <col min="4121" max="4125" width="10.75" style="15" customWidth="1"/>
    <col min="4126" max="4126" width="10.375" style="15" customWidth="1"/>
    <col min="4127" max="4129" width="8.875" style="15" customWidth="1"/>
    <col min="4130" max="4131" width="10.125" style="15" customWidth="1"/>
    <col min="4132" max="4134" width="9.625" style="15" customWidth="1"/>
    <col min="4135" max="4135" width="10.125" style="15" customWidth="1"/>
    <col min="4136" max="4140" width="0" style="15" hidden="1" customWidth="1"/>
    <col min="4141" max="4141" width="10.125" style="15" customWidth="1"/>
    <col min="4142" max="4144" width="9.625" style="15" customWidth="1"/>
    <col min="4145" max="4145" width="10.125" style="15" customWidth="1"/>
    <col min="4146" max="4157" width="0" style="15" hidden="1" customWidth="1"/>
    <col min="4158" max="4158" width="10.125" style="15" customWidth="1"/>
    <col min="4159" max="4160" width="9.875" style="15" customWidth="1"/>
    <col min="4161" max="4161" width="12.625" style="15" customWidth="1"/>
    <col min="4162" max="4162" width="9.875" style="15" customWidth="1"/>
    <col min="4163" max="4163" width="12.625" style="15" customWidth="1"/>
    <col min="4164" max="4164" width="10.125" style="15" customWidth="1"/>
    <col min="4165" max="4165" width="9.375" style="15" customWidth="1"/>
    <col min="4166" max="4362" width="9.125" style="15"/>
    <col min="4363" max="4363" width="5.125" style="15" customWidth="1"/>
    <col min="4364" max="4364" width="24" style="15" customWidth="1"/>
    <col min="4365" max="4365" width="7.75" style="15" customWidth="1"/>
    <col min="4366" max="4366" width="9" style="15" customWidth="1"/>
    <col min="4367" max="4369" width="9.125" style="15" customWidth="1"/>
    <col min="4370" max="4370" width="10.125" style="15" customWidth="1"/>
    <col min="4371" max="4371" width="10.75" style="15" customWidth="1"/>
    <col min="4372" max="4372" width="10" style="15" customWidth="1"/>
    <col min="4373" max="4373" width="9.375" style="15" customWidth="1"/>
    <col min="4374" max="4375" width="10.75" style="15" customWidth="1"/>
    <col min="4376" max="4376" width="9.25" style="15" customWidth="1"/>
    <col min="4377" max="4381" width="10.75" style="15" customWidth="1"/>
    <col min="4382" max="4382" width="10.375" style="15" customWidth="1"/>
    <col min="4383" max="4385" width="8.875" style="15" customWidth="1"/>
    <col min="4386" max="4387" width="10.125" style="15" customWidth="1"/>
    <col min="4388" max="4390" width="9.625" style="15" customWidth="1"/>
    <col min="4391" max="4391" width="10.125" style="15" customWidth="1"/>
    <col min="4392" max="4396" width="0" style="15" hidden="1" customWidth="1"/>
    <col min="4397" max="4397" width="10.125" style="15" customWidth="1"/>
    <col min="4398" max="4400" width="9.625" style="15" customWidth="1"/>
    <col min="4401" max="4401" width="10.125" style="15" customWidth="1"/>
    <col min="4402" max="4413" width="0" style="15" hidden="1" customWidth="1"/>
    <col min="4414" max="4414" width="10.125" style="15" customWidth="1"/>
    <col min="4415" max="4416" width="9.875" style="15" customWidth="1"/>
    <col min="4417" max="4417" width="12.625" style="15" customWidth="1"/>
    <col min="4418" max="4418" width="9.875" style="15" customWidth="1"/>
    <col min="4419" max="4419" width="12.625" style="15" customWidth="1"/>
    <col min="4420" max="4420" width="10.125" style="15" customWidth="1"/>
    <col min="4421" max="4421" width="9.375" style="15" customWidth="1"/>
    <col min="4422" max="4618" width="9.125" style="15"/>
    <col min="4619" max="4619" width="5.125" style="15" customWidth="1"/>
    <col min="4620" max="4620" width="24" style="15" customWidth="1"/>
    <col min="4621" max="4621" width="7.75" style="15" customWidth="1"/>
    <col min="4622" max="4622" width="9" style="15" customWidth="1"/>
    <col min="4623" max="4625" width="9.125" style="15" customWidth="1"/>
    <col min="4626" max="4626" width="10.125" style="15" customWidth="1"/>
    <col min="4627" max="4627" width="10.75" style="15" customWidth="1"/>
    <col min="4628" max="4628" width="10" style="15" customWidth="1"/>
    <col min="4629" max="4629" width="9.375" style="15" customWidth="1"/>
    <col min="4630" max="4631" width="10.75" style="15" customWidth="1"/>
    <col min="4632" max="4632" width="9.25" style="15" customWidth="1"/>
    <col min="4633" max="4637" width="10.75" style="15" customWidth="1"/>
    <col min="4638" max="4638" width="10.375" style="15" customWidth="1"/>
    <col min="4639" max="4641" width="8.875" style="15" customWidth="1"/>
    <col min="4642" max="4643" width="10.125" style="15" customWidth="1"/>
    <col min="4644" max="4646" width="9.625" style="15" customWidth="1"/>
    <col min="4647" max="4647" width="10.125" style="15" customWidth="1"/>
    <col min="4648" max="4652" width="0" style="15" hidden="1" customWidth="1"/>
    <col min="4653" max="4653" width="10.125" style="15" customWidth="1"/>
    <col min="4654" max="4656" width="9.625" style="15" customWidth="1"/>
    <col min="4657" max="4657" width="10.125" style="15" customWidth="1"/>
    <col min="4658" max="4669" width="0" style="15" hidden="1" customWidth="1"/>
    <col min="4670" max="4670" width="10.125" style="15" customWidth="1"/>
    <col min="4671" max="4672" width="9.875" style="15" customWidth="1"/>
    <col min="4673" max="4673" width="12.625" style="15" customWidth="1"/>
    <col min="4674" max="4674" width="9.875" style="15" customWidth="1"/>
    <col min="4675" max="4675" width="12.625" style="15" customWidth="1"/>
    <col min="4676" max="4676" width="10.125" style="15" customWidth="1"/>
    <col min="4677" max="4677" width="9.375" style="15" customWidth="1"/>
    <col min="4678" max="4874" width="9.125" style="15"/>
    <col min="4875" max="4875" width="5.125" style="15" customWidth="1"/>
    <col min="4876" max="4876" width="24" style="15" customWidth="1"/>
    <col min="4877" max="4877" width="7.75" style="15" customWidth="1"/>
    <col min="4878" max="4878" width="9" style="15" customWidth="1"/>
    <col min="4879" max="4881" width="9.125" style="15" customWidth="1"/>
    <col min="4882" max="4882" width="10.125" style="15" customWidth="1"/>
    <col min="4883" max="4883" width="10.75" style="15" customWidth="1"/>
    <col min="4884" max="4884" width="10" style="15" customWidth="1"/>
    <col min="4885" max="4885" width="9.375" style="15" customWidth="1"/>
    <col min="4886" max="4887" width="10.75" style="15" customWidth="1"/>
    <col min="4888" max="4888" width="9.25" style="15" customWidth="1"/>
    <col min="4889" max="4893" width="10.75" style="15" customWidth="1"/>
    <col min="4894" max="4894" width="10.375" style="15" customWidth="1"/>
    <col min="4895" max="4897" width="8.875" style="15" customWidth="1"/>
    <col min="4898" max="4899" width="10.125" style="15" customWidth="1"/>
    <col min="4900" max="4902" width="9.625" style="15" customWidth="1"/>
    <col min="4903" max="4903" width="10.125" style="15" customWidth="1"/>
    <col min="4904" max="4908" width="0" style="15" hidden="1" customWidth="1"/>
    <col min="4909" max="4909" width="10.125" style="15" customWidth="1"/>
    <col min="4910" max="4912" width="9.625" style="15" customWidth="1"/>
    <col min="4913" max="4913" width="10.125" style="15" customWidth="1"/>
    <col min="4914" max="4925" width="0" style="15" hidden="1" customWidth="1"/>
    <col min="4926" max="4926" width="10.125" style="15" customWidth="1"/>
    <col min="4927" max="4928" width="9.875" style="15" customWidth="1"/>
    <col min="4929" max="4929" width="12.625" style="15" customWidth="1"/>
    <col min="4930" max="4930" width="9.875" style="15" customWidth="1"/>
    <col min="4931" max="4931" width="12.625" style="15" customWidth="1"/>
    <col min="4932" max="4932" width="10.125" style="15" customWidth="1"/>
    <col min="4933" max="4933" width="9.375" style="15" customWidth="1"/>
    <col min="4934" max="5130" width="9.125" style="15"/>
    <col min="5131" max="5131" width="5.125" style="15" customWidth="1"/>
    <col min="5132" max="5132" width="24" style="15" customWidth="1"/>
    <col min="5133" max="5133" width="7.75" style="15" customWidth="1"/>
    <col min="5134" max="5134" width="9" style="15" customWidth="1"/>
    <col min="5135" max="5137" width="9.125" style="15" customWidth="1"/>
    <col min="5138" max="5138" width="10.125" style="15" customWidth="1"/>
    <col min="5139" max="5139" width="10.75" style="15" customWidth="1"/>
    <col min="5140" max="5140" width="10" style="15" customWidth="1"/>
    <col min="5141" max="5141" width="9.375" style="15" customWidth="1"/>
    <col min="5142" max="5143" width="10.75" style="15" customWidth="1"/>
    <col min="5144" max="5144" width="9.25" style="15" customWidth="1"/>
    <col min="5145" max="5149" width="10.75" style="15" customWidth="1"/>
    <col min="5150" max="5150" width="10.375" style="15" customWidth="1"/>
    <col min="5151" max="5153" width="8.875" style="15" customWidth="1"/>
    <col min="5154" max="5155" width="10.125" style="15" customWidth="1"/>
    <col min="5156" max="5158" width="9.625" style="15" customWidth="1"/>
    <col min="5159" max="5159" width="10.125" style="15" customWidth="1"/>
    <col min="5160" max="5164" width="0" style="15" hidden="1" customWidth="1"/>
    <col min="5165" max="5165" width="10.125" style="15" customWidth="1"/>
    <col min="5166" max="5168" width="9.625" style="15" customWidth="1"/>
    <col min="5169" max="5169" width="10.125" style="15" customWidth="1"/>
    <col min="5170" max="5181" width="0" style="15" hidden="1" customWidth="1"/>
    <col min="5182" max="5182" width="10.125" style="15" customWidth="1"/>
    <col min="5183" max="5184" width="9.875" style="15" customWidth="1"/>
    <col min="5185" max="5185" width="12.625" style="15" customWidth="1"/>
    <col min="5186" max="5186" width="9.875" style="15" customWidth="1"/>
    <col min="5187" max="5187" width="12.625" style="15" customWidth="1"/>
    <col min="5188" max="5188" width="10.125" style="15" customWidth="1"/>
    <col min="5189" max="5189" width="9.375" style="15" customWidth="1"/>
    <col min="5190" max="5386" width="9.125" style="15"/>
    <col min="5387" max="5387" width="5.125" style="15" customWidth="1"/>
    <col min="5388" max="5388" width="24" style="15" customWidth="1"/>
    <col min="5389" max="5389" width="7.75" style="15" customWidth="1"/>
    <col min="5390" max="5390" width="9" style="15" customWidth="1"/>
    <col min="5391" max="5393" width="9.125" style="15" customWidth="1"/>
    <col min="5394" max="5394" width="10.125" style="15" customWidth="1"/>
    <col min="5395" max="5395" width="10.75" style="15" customWidth="1"/>
    <col min="5396" max="5396" width="10" style="15" customWidth="1"/>
    <col min="5397" max="5397" width="9.375" style="15" customWidth="1"/>
    <col min="5398" max="5399" width="10.75" style="15" customWidth="1"/>
    <col min="5400" max="5400" width="9.25" style="15" customWidth="1"/>
    <col min="5401" max="5405" width="10.75" style="15" customWidth="1"/>
    <col min="5406" max="5406" width="10.375" style="15" customWidth="1"/>
    <col min="5407" max="5409" width="8.875" style="15" customWidth="1"/>
    <col min="5410" max="5411" width="10.125" style="15" customWidth="1"/>
    <col min="5412" max="5414" width="9.625" style="15" customWidth="1"/>
    <col min="5415" max="5415" width="10.125" style="15" customWidth="1"/>
    <col min="5416" max="5420" width="0" style="15" hidden="1" customWidth="1"/>
    <col min="5421" max="5421" width="10.125" style="15" customWidth="1"/>
    <col min="5422" max="5424" width="9.625" style="15" customWidth="1"/>
    <col min="5425" max="5425" width="10.125" style="15" customWidth="1"/>
    <col min="5426" max="5437" width="0" style="15" hidden="1" customWidth="1"/>
    <col min="5438" max="5438" width="10.125" style="15" customWidth="1"/>
    <col min="5439" max="5440" width="9.875" style="15" customWidth="1"/>
    <col min="5441" max="5441" width="12.625" style="15" customWidth="1"/>
    <col min="5442" max="5442" width="9.875" style="15" customWidth="1"/>
    <col min="5443" max="5443" width="12.625" style="15" customWidth="1"/>
    <col min="5444" max="5444" width="10.125" style="15" customWidth="1"/>
    <col min="5445" max="5445" width="9.375" style="15" customWidth="1"/>
    <col min="5446" max="5642" width="9.125" style="15"/>
    <col min="5643" max="5643" width="5.125" style="15" customWidth="1"/>
    <col min="5644" max="5644" width="24" style="15" customWidth="1"/>
    <col min="5645" max="5645" width="7.75" style="15" customWidth="1"/>
    <col min="5646" max="5646" width="9" style="15" customWidth="1"/>
    <col min="5647" max="5649" width="9.125" style="15" customWidth="1"/>
    <col min="5650" max="5650" width="10.125" style="15" customWidth="1"/>
    <col min="5651" max="5651" width="10.75" style="15" customWidth="1"/>
    <col min="5652" max="5652" width="10" style="15" customWidth="1"/>
    <col min="5653" max="5653" width="9.375" style="15" customWidth="1"/>
    <col min="5654" max="5655" width="10.75" style="15" customWidth="1"/>
    <col min="5656" max="5656" width="9.25" style="15" customWidth="1"/>
    <col min="5657" max="5661" width="10.75" style="15" customWidth="1"/>
    <col min="5662" max="5662" width="10.375" style="15" customWidth="1"/>
    <col min="5663" max="5665" width="8.875" style="15" customWidth="1"/>
    <col min="5666" max="5667" width="10.125" style="15" customWidth="1"/>
    <col min="5668" max="5670" width="9.625" style="15" customWidth="1"/>
    <col min="5671" max="5671" width="10.125" style="15" customWidth="1"/>
    <col min="5672" max="5676" width="0" style="15" hidden="1" customWidth="1"/>
    <col min="5677" max="5677" width="10.125" style="15" customWidth="1"/>
    <col min="5678" max="5680" width="9.625" style="15" customWidth="1"/>
    <col min="5681" max="5681" width="10.125" style="15" customWidth="1"/>
    <col min="5682" max="5693" width="0" style="15" hidden="1" customWidth="1"/>
    <col min="5694" max="5694" width="10.125" style="15" customWidth="1"/>
    <col min="5695" max="5696" width="9.875" style="15" customWidth="1"/>
    <col min="5697" max="5697" width="12.625" style="15" customWidth="1"/>
    <col min="5698" max="5698" width="9.875" style="15" customWidth="1"/>
    <col min="5699" max="5699" width="12.625" style="15" customWidth="1"/>
    <col min="5700" max="5700" width="10.125" style="15" customWidth="1"/>
    <col min="5701" max="5701" width="9.375" style="15" customWidth="1"/>
    <col min="5702" max="5898" width="9.125" style="15"/>
    <col min="5899" max="5899" width="5.125" style="15" customWidth="1"/>
    <col min="5900" max="5900" width="24" style="15" customWidth="1"/>
    <col min="5901" max="5901" width="7.75" style="15" customWidth="1"/>
    <col min="5902" max="5902" width="9" style="15" customWidth="1"/>
    <col min="5903" max="5905" width="9.125" style="15" customWidth="1"/>
    <col min="5906" max="5906" width="10.125" style="15" customWidth="1"/>
    <col min="5907" max="5907" width="10.75" style="15" customWidth="1"/>
    <col min="5908" max="5908" width="10" style="15" customWidth="1"/>
    <col min="5909" max="5909" width="9.375" style="15" customWidth="1"/>
    <col min="5910" max="5911" width="10.75" style="15" customWidth="1"/>
    <col min="5912" max="5912" width="9.25" style="15" customWidth="1"/>
    <col min="5913" max="5917" width="10.75" style="15" customWidth="1"/>
    <col min="5918" max="5918" width="10.375" style="15" customWidth="1"/>
    <col min="5919" max="5921" width="8.875" style="15" customWidth="1"/>
    <col min="5922" max="5923" width="10.125" style="15" customWidth="1"/>
    <col min="5924" max="5926" width="9.625" style="15" customWidth="1"/>
    <col min="5927" max="5927" width="10.125" style="15" customWidth="1"/>
    <col min="5928" max="5932" width="0" style="15" hidden="1" customWidth="1"/>
    <col min="5933" max="5933" width="10.125" style="15" customWidth="1"/>
    <col min="5934" max="5936" width="9.625" style="15" customWidth="1"/>
    <col min="5937" max="5937" width="10.125" style="15" customWidth="1"/>
    <col min="5938" max="5949" width="0" style="15" hidden="1" customWidth="1"/>
    <col min="5950" max="5950" width="10.125" style="15" customWidth="1"/>
    <col min="5951" max="5952" width="9.875" style="15" customWidth="1"/>
    <col min="5953" max="5953" width="12.625" style="15" customWidth="1"/>
    <col min="5954" max="5954" width="9.875" style="15" customWidth="1"/>
    <col min="5955" max="5955" width="12.625" style="15" customWidth="1"/>
    <col min="5956" max="5956" width="10.125" style="15" customWidth="1"/>
    <col min="5957" max="5957" width="9.375" style="15" customWidth="1"/>
    <col min="5958" max="6154" width="9.125" style="15"/>
    <col min="6155" max="6155" width="5.125" style="15" customWidth="1"/>
    <col min="6156" max="6156" width="24" style="15" customWidth="1"/>
    <col min="6157" max="6157" width="7.75" style="15" customWidth="1"/>
    <col min="6158" max="6158" width="9" style="15" customWidth="1"/>
    <col min="6159" max="6161" width="9.125" style="15" customWidth="1"/>
    <col min="6162" max="6162" width="10.125" style="15" customWidth="1"/>
    <col min="6163" max="6163" width="10.75" style="15" customWidth="1"/>
    <col min="6164" max="6164" width="10" style="15" customWidth="1"/>
    <col min="6165" max="6165" width="9.375" style="15" customWidth="1"/>
    <col min="6166" max="6167" width="10.75" style="15" customWidth="1"/>
    <col min="6168" max="6168" width="9.25" style="15" customWidth="1"/>
    <col min="6169" max="6173" width="10.75" style="15" customWidth="1"/>
    <col min="6174" max="6174" width="10.375" style="15" customWidth="1"/>
    <col min="6175" max="6177" width="8.875" style="15" customWidth="1"/>
    <col min="6178" max="6179" width="10.125" style="15" customWidth="1"/>
    <col min="6180" max="6182" width="9.625" style="15" customWidth="1"/>
    <col min="6183" max="6183" width="10.125" style="15" customWidth="1"/>
    <col min="6184" max="6188" width="0" style="15" hidden="1" customWidth="1"/>
    <col min="6189" max="6189" width="10.125" style="15" customWidth="1"/>
    <col min="6190" max="6192" width="9.625" style="15" customWidth="1"/>
    <col min="6193" max="6193" width="10.125" style="15" customWidth="1"/>
    <col min="6194" max="6205" width="0" style="15" hidden="1" customWidth="1"/>
    <col min="6206" max="6206" width="10.125" style="15" customWidth="1"/>
    <col min="6207" max="6208" width="9.875" style="15" customWidth="1"/>
    <col min="6209" max="6209" width="12.625" style="15" customWidth="1"/>
    <col min="6210" max="6210" width="9.875" style="15" customWidth="1"/>
    <col min="6211" max="6211" width="12.625" style="15" customWidth="1"/>
    <col min="6212" max="6212" width="10.125" style="15" customWidth="1"/>
    <col min="6213" max="6213" width="9.375" style="15" customWidth="1"/>
    <col min="6214" max="6410" width="9.125" style="15"/>
    <col min="6411" max="6411" width="5.125" style="15" customWidth="1"/>
    <col min="6412" max="6412" width="24" style="15" customWidth="1"/>
    <col min="6413" max="6413" width="7.75" style="15" customWidth="1"/>
    <col min="6414" max="6414" width="9" style="15" customWidth="1"/>
    <col min="6415" max="6417" width="9.125" style="15" customWidth="1"/>
    <col min="6418" max="6418" width="10.125" style="15" customWidth="1"/>
    <col min="6419" max="6419" width="10.75" style="15" customWidth="1"/>
    <col min="6420" max="6420" width="10" style="15" customWidth="1"/>
    <col min="6421" max="6421" width="9.375" style="15" customWidth="1"/>
    <col min="6422" max="6423" width="10.75" style="15" customWidth="1"/>
    <col min="6424" max="6424" width="9.25" style="15" customWidth="1"/>
    <col min="6425" max="6429" width="10.75" style="15" customWidth="1"/>
    <col min="6430" max="6430" width="10.375" style="15" customWidth="1"/>
    <col min="6431" max="6433" width="8.875" style="15" customWidth="1"/>
    <col min="6434" max="6435" width="10.125" style="15" customWidth="1"/>
    <col min="6436" max="6438" width="9.625" style="15" customWidth="1"/>
    <col min="6439" max="6439" width="10.125" style="15" customWidth="1"/>
    <col min="6440" max="6444" width="0" style="15" hidden="1" customWidth="1"/>
    <col min="6445" max="6445" width="10.125" style="15" customWidth="1"/>
    <col min="6446" max="6448" width="9.625" style="15" customWidth="1"/>
    <col min="6449" max="6449" width="10.125" style="15" customWidth="1"/>
    <col min="6450" max="6461" width="0" style="15" hidden="1" customWidth="1"/>
    <col min="6462" max="6462" width="10.125" style="15" customWidth="1"/>
    <col min="6463" max="6464" width="9.875" style="15" customWidth="1"/>
    <col min="6465" max="6465" width="12.625" style="15" customWidth="1"/>
    <col min="6466" max="6466" width="9.875" style="15" customWidth="1"/>
    <col min="6467" max="6467" width="12.625" style="15" customWidth="1"/>
    <col min="6468" max="6468" width="10.125" style="15" customWidth="1"/>
    <col min="6469" max="6469" width="9.375" style="15" customWidth="1"/>
    <col min="6470" max="6666" width="9.125" style="15"/>
    <col min="6667" max="6667" width="5.125" style="15" customWidth="1"/>
    <col min="6668" max="6668" width="24" style="15" customWidth="1"/>
    <col min="6669" max="6669" width="7.75" style="15" customWidth="1"/>
    <col min="6670" max="6670" width="9" style="15" customWidth="1"/>
    <col min="6671" max="6673" width="9.125" style="15" customWidth="1"/>
    <col min="6674" max="6674" width="10.125" style="15" customWidth="1"/>
    <col min="6675" max="6675" width="10.75" style="15" customWidth="1"/>
    <col min="6676" max="6676" width="10" style="15" customWidth="1"/>
    <col min="6677" max="6677" width="9.375" style="15" customWidth="1"/>
    <col min="6678" max="6679" width="10.75" style="15" customWidth="1"/>
    <col min="6680" max="6680" width="9.25" style="15" customWidth="1"/>
    <col min="6681" max="6685" width="10.75" style="15" customWidth="1"/>
    <col min="6686" max="6686" width="10.375" style="15" customWidth="1"/>
    <col min="6687" max="6689" width="8.875" style="15" customWidth="1"/>
    <col min="6690" max="6691" width="10.125" style="15" customWidth="1"/>
    <col min="6692" max="6694" width="9.625" style="15" customWidth="1"/>
    <col min="6695" max="6695" width="10.125" style="15" customWidth="1"/>
    <col min="6696" max="6700" width="0" style="15" hidden="1" customWidth="1"/>
    <col min="6701" max="6701" width="10.125" style="15" customWidth="1"/>
    <col min="6702" max="6704" width="9.625" style="15" customWidth="1"/>
    <col min="6705" max="6705" width="10.125" style="15" customWidth="1"/>
    <col min="6706" max="6717" width="0" style="15" hidden="1" customWidth="1"/>
    <col min="6718" max="6718" width="10.125" style="15" customWidth="1"/>
    <col min="6719" max="6720" width="9.875" style="15" customWidth="1"/>
    <col min="6721" max="6721" width="12.625" style="15" customWidth="1"/>
    <col min="6722" max="6722" width="9.875" style="15" customWidth="1"/>
    <col min="6723" max="6723" width="12.625" style="15" customWidth="1"/>
    <col min="6724" max="6724" width="10.125" style="15" customWidth="1"/>
    <col min="6725" max="6725" width="9.375" style="15" customWidth="1"/>
    <col min="6726" max="6922" width="9.125" style="15"/>
    <col min="6923" max="6923" width="5.125" style="15" customWidth="1"/>
    <col min="6924" max="6924" width="24" style="15" customWidth="1"/>
    <col min="6925" max="6925" width="7.75" style="15" customWidth="1"/>
    <col min="6926" max="6926" width="9" style="15" customWidth="1"/>
    <col min="6927" max="6929" width="9.125" style="15" customWidth="1"/>
    <col min="6930" max="6930" width="10.125" style="15" customWidth="1"/>
    <col min="6931" max="6931" width="10.75" style="15" customWidth="1"/>
    <col min="6932" max="6932" width="10" style="15" customWidth="1"/>
    <col min="6933" max="6933" width="9.375" style="15" customWidth="1"/>
    <col min="6934" max="6935" width="10.75" style="15" customWidth="1"/>
    <col min="6936" max="6936" width="9.25" style="15" customWidth="1"/>
    <col min="6937" max="6941" width="10.75" style="15" customWidth="1"/>
    <col min="6942" max="6942" width="10.375" style="15" customWidth="1"/>
    <col min="6943" max="6945" width="8.875" style="15" customWidth="1"/>
    <col min="6946" max="6947" width="10.125" style="15" customWidth="1"/>
    <col min="6948" max="6950" width="9.625" style="15" customWidth="1"/>
    <col min="6951" max="6951" width="10.125" style="15" customWidth="1"/>
    <col min="6952" max="6956" width="0" style="15" hidden="1" customWidth="1"/>
    <col min="6957" max="6957" width="10.125" style="15" customWidth="1"/>
    <col min="6958" max="6960" width="9.625" style="15" customWidth="1"/>
    <col min="6961" max="6961" width="10.125" style="15" customWidth="1"/>
    <col min="6962" max="6973" width="0" style="15" hidden="1" customWidth="1"/>
    <col min="6974" max="6974" width="10.125" style="15" customWidth="1"/>
    <col min="6975" max="6976" width="9.875" style="15" customWidth="1"/>
    <col min="6977" max="6977" width="12.625" style="15" customWidth="1"/>
    <col min="6978" max="6978" width="9.875" style="15" customWidth="1"/>
    <col min="6979" max="6979" width="12.625" style="15" customWidth="1"/>
    <col min="6980" max="6980" width="10.125" style="15" customWidth="1"/>
    <col min="6981" max="6981" width="9.375" style="15" customWidth="1"/>
    <col min="6982" max="7178" width="9.125" style="15"/>
    <col min="7179" max="7179" width="5.125" style="15" customWidth="1"/>
    <col min="7180" max="7180" width="24" style="15" customWidth="1"/>
    <col min="7181" max="7181" width="7.75" style="15" customWidth="1"/>
    <col min="7182" max="7182" width="9" style="15" customWidth="1"/>
    <col min="7183" max="7185" width="9.125" style="15" customWidth="1"/>
    <col min="7186" max="7186" width="10.125" style="15" customWidth="1"/>
    <col min="7187" max="7187" width="10.75" style="15" customWidth="1"/>
    <col min="7188" max="7188" width="10" style="15" customWidth="1"/>
    <col min="7189" max="7189" width="9.375" style="15" customWidth="1"/>
    <col min="7190" max="7191" width="10.75" style="15" customWidth="1"/>
    <col min="7192" max="7192" width="9.25" style="15" customWidth="1"/>
    <col min="7193" max="7197" width="10.75" style="15" customWidth="1"/>
    <col min="7198" max="7198" width="10.375" style="15" customWidth="1"/>
    <col min="7199" max="7201" width="8.875" style="15" customWidth="1"/>
    <col min="7202" max="7203" width="10.125" style="15" customWidth="1"/>
    <col min="7204" max="7206" width="9.625" style="15" customWidth="1"/>
    <col min="7207" max="7207" width="10.125" style="15" customWidth="1"/>
    <col min="7208" max="7212" width="0" style="15" hidden="1" customWidth="1"/>
    <col min="7213" max="7213" width="10.125" style="15" customWidth="1"/>
    <col min="7214" max="7216" width="9.625" style="15" customWidth="1"/>
    <col min="7217" max="7217" width="10.125" style="15" customWidth="1"/>
    <col min="7218" max="7229" width="0" style="15" hidden="1" customWidth="1"/>
    <col min="7230" max="7230" width="10.125" style="15" customWidth="1"/>
    <col min="7231" max="7232" width="9.875" style="15" customWidth="1"/>
    <col min="7233" max="7233" width="12.625" style="15" customWidth="1"/>
    <col min="7234" max="7234" width="9.875" style="15" customWidth="1"/>
    <col min="7235" max="7235" width="12.625" style="15" customWidth="1"/>
    <col min="7236" max="7236" width="10.125" style="15" customWidth="1"/>
    <col min="7237" max="7237" width="9.375" style="15" customWidth="1"/>
    <col min="7238" max="7434" width="9.125" style="15"/>
    <col min="7435" max="7435" width="5.125" style="15" customWidth="1"/>
    <col min="7436" max="7436" width="24" style="15" customWidth="1"/>
    <col min="7437" max="7437" width="7.75" style="15" customWidth="1"/>
    <col min="7438" max="7438" width="9" style="15" customWidth="1"/>
    <col min="7439" max="7441" width="9.125" style="15" customWidth="1"/>
    <col min="7442" max="7442" width="10.125" style="15" customWidth="1"/>
    <col min="7443" max="7443" width="10.75" style="15" customWidth="1"/>
    <col min="7444" max="7444" width="10" style="15" customWidth="1"/>
    <col min="7445" max="7445" width="9.375" style="15" customWidth="1"/>
    <col min="7446" max="7447" width="10.75" style="15" customWidth="1"/>
    <col min="7448" max="7448" width="9.25" style="15" customWidth="1"/>
    <col min="7449" max="7453" width="10.75" style="15" customWidth="1"/>
    <col min="7454" max="7454" width="10.375" style="15" customWidth="1"/>
    <col min="7455" max="7457" width="8.875" style="15" customWidth="1"/>
    <col min="7458" max="7459" width="10.125" style="15" customWidth="1"/>
    <col min="7460" max="7462" width="9.625" style="15" customWidth="1"/>
    <col min="7463" max="7463" width="10.125" style="15" customWidth="1"/>
    <col min="7464" max="7468" width="0" style="15" hidden="1" customWidth="1"/>
    <col min="7469" max="7469" width="10.125" style="15" customWidth="1"/>
    <col min="7470" max="7472" width="9.625" style="15" customWidth="1"/>
    <col min="7473" max="7473" width="10.125" style="15" customWidth="1"/>
    <col min="7474" max="7485" width="0" style="15" hidden="1" customWidth="1"/>
    <col min="7486" max="7486" width="10.125" style="15" customWidth="1"/>
    <col min="7487" max="7488" width="9.875" style="15" customWidth="1"/>
    <col min="7489" max="7489" width="12.625" style="15" customWidth="1"/>
    <col min="7490" max="7490" width="9.875" style="15" customWidth="1"/>
    <col min="7491" max="7491" width="12.625" style="15" customWidth="1"/>
    <col min="7492" max="7492" width="10.125" style="15" customWidth="1"/>
    <col min="7493" max="7493" width="9.375" style="15" customWidth="1"/>
    <col min="7494" max="7690" width="9.125" style="15"/>
    <col min="7691" max="7691" width="5.125" style="15" customWidth="1"/>
    <col min="7692" max="7692" width="24" style="15" customWidth="1"/>
    <col min="7693" max="7693" width="7.75" style="15" customWidth="1"/>
    <col min="7694" max="7694" width="9" style="15" customWidth="1"/>
    <col min="7695" max="7697" width="9.125" style="15" customWidth="1"/>
    <col min="7698" max="7698" width="10.125" style="15" customWidth="1"/>
    <col min="7699" max="7699" width="10.75" style="15" customWidth="1"/>
    <col min="7700" max="7700" width="10" style="15" customWidth="1"/>
    <col min="7701" max="7701" width="9.375" style="15" customWidth="1"/>
    <col min="7702" max="7703" width="10.75" style="15" customWidth="1"/>
    <col min="7704" max="7704" width="9.25" style="15" customWidth="1"/>
    <col min="7705" max="7709" width="10.75" style="15" customWidth="1"/>
    <col min="7710" max="7710" width="10.375" style="15" customWidth="1"/>
    <col min="7711" max="7713" width="8.875" style="15" customWidth="1"/>
    <col min="7714" max="7715" width="10.125" style="15" customWidth="1"/>
    <col min="7716" max="7718" width="9.625" style="15" customWidth="1"/>
    <col min="7719" max="7719" width="10.125" style="15" customWidth="1"/>
    <col min="7720" max="7724" width="0" style="15" hidden="1" customWidth="1"/>
    <col min="7725" max="7725" width="10.125" style="15" customWidth="1"/>
    <col min="7726" max="7728" width="9.625" style="15" customWidth="1"/>
    <col min="7729" max="7729" width="10.125" style="15" customWidth="1"/>
    <col min="7730" max="7741" width="0" style="15" hidden="1" customWidth="1"/>
    <col min="7742" max="7742" width="10.125" style="15" customWidth="1"/>
    <col min="7743" max="7744" width="9.875" style="15" customWidth="1"/>
    <col min="7745" max="7745" width="12.625" style="15" customWidth="1"/>
    <col min="7746" max="7746" width="9.875" style="15" customWidth="1"/>
    <col min="7747" max="7747" width="12.625" style="15" customWidth="1"/>
    <col min="7748" max="7748" width="10.125" style="15" customWidth="1"/>
    <col min="7749" max="7749" width="9.375" style="15" customWidth="1"/>
    <col min="7750" max="7946" width="9.125" style="15"/>
    <col min="7947" max="7947" width="5.125" style="15" customWidth="1"/>
    <col min="7948" max="7948" width="24" style="15" customWidth="1"/>
    <col min="7949" max="7949" width="7.75" style="15" customWidth="1"/>
    <col min="7950" max="7950" width="9" style="15" customWidth="1"/>
    <col min="7951" max="7953" width="9.125" style="15" customWidth="1"/>
    <col min="7954" max="7954" width="10.125" style="15" customWidth="1"/>
    <col min="7955" max="7955" width="10.75" style="15" customWidth="1"/>
    <col min="7956" max="7956" width="10" style="15" customWidth="1"/>
    <col min="7957" max="7957" width="9.375" style="15" customWidth="1"/>
    <col min="7958" max="7959" width="10.75" style="15" customWidth="1"/>
    <col min="7960" max="7960" width="9.25" style="15" customWidth="1"/>
    <col min="7961" max="7965" width="10.75" style="15" customWidth="1"/>
    <col min="7966" max="7966" width="10.375" style="15" customWidth="1"/>
    <col min="7967" max="7969" width="8.875" style="15" customWidth="1"/>
    <col min="7970" max="7971" width="10.125" style="15" customWidth="1"/>
    <col min="7972" max="7974" width="9.625" style="15" customWidth="1"/>
    <col min="7975" max="7975" width="10.125" style="15" customWidth="1"/>
    <col min="7976" max="7980" width="0" style="15" hidden="1" customWidth="1"/>
    <col min="7981" max="7981" width="10.125" style="15" customWidth="1"/>
    <col min="7982" max="7984" width="9.625" style="15" customWidth="1"/>
    <col min="7985" max="7985" width="10.125" style="15" customWidth="1"/>
    <col min="7986" max="7997" width="0" style="15" hidden="1" customWidth="1"/>
    <col min="7998" max="7998" width="10.125" style="15" customWidth="1"/>
    <col min="7999" max="8000" width="9.875" style="15" customWidth="1"/>
    <col min="8001" max="8001" width="12.625" style="15" customWidth="1"/>
    <col min="8002" max="8002" width="9.875" style="15" customWidth="1"/>
    <col min="8003" max="8003" width="12.625" style="15" customWidth="1"/>
    <col min="8004" max="8004" width="10.125" style="15" customWidth="1"/>
    <col min="8005" max="8005" width="9.375" style="15" customWidth="1"/>
    <col min="8006" max="8202" width="9.125" style="15"/>
    <col min="8203" max="8203" width="5.125" style="15" customWidth="1"/>
    <col min="8204" max="8204" width="24" style="15" customWidth="1"/>
    <col min="8205" max="8205" width="7.75" style="15" customWidth="1"/>
    <col min="8206" max="8206" width="9" style="15" customWidth="1"/>
    <col min="8207" max="8209" width="9.125" style="15" customWidth="1"/>
    <col min="8210" max="8210" width="10.125" style="15" customWidth="1"/>
    <col min="8211" max="8211" width="10.75" style="15" customWidth="1"/>
    <col min="8212" max="8212" width="10" style="15" customWidth="1"/>
    <col min="8213" max="8213" width="9.375" style="15" customWidth="1"/>
    <col min="8214" max="8215" width="10.75" style="15" customWidth="1"/>
    <col min="8216" max="8216" width="9.25" style="15" customWidth="1"/>
    <col min="8217" max="8221" width="10.75" style="15" customWidth="1"/>
    <col min="8222" max="8222" width="10.375" style="15" customWidth="1"/>
    <col min="8223" max="8225" width="8.875" style="15" customWidth="1"/>
    <col min="8226" max="8227" width="10.125" style="15" customWidth="1"/>
    <col min="8228" max="8230" width="9.625" style="15" customWidth="1"/>
    <col min="8231" max="8231" width="10.125" style="15" customWidth="1"/>
    <col min="8232" max="8236" width="0" style="15" hidden="1" customWidth="1"/>
    <col min="8237" max="8237" width="10.125" style="15" customWidth="1"/>
    <col min="8238" max="8240" width="9.625" style="15" customWidth="1"/>
    <col min="8241" max="8241" width="10.125" style="15" customWidth="1"/>
    <col min="8242" max="8253" width="0" style="15" hidden="1" customWidth="1"/>
    <col min="8254" max="8254" width="10.125" style="15" customWidth="1"/>
    <col min="8255" max="8256" width="9.875" style="15" customWidth="1"/>
    <col min="8257" max="8257" width="12.625" style="15" customWidth="1"/>
    <col min="8258" max="8258" width="9.875" style="15" customWidth="1"/>
    <col min="8259" max="8259" width="12.625" style="15" customWidth="1"/>
    <col min="8260" max="8260" width="10.125" style="15" customWidth="1"/>
    <col min="8261" max="8261" width="9.375" style="15" customWidth="1"/>
    <col min="8262" max="8458" width="9.125" style="15"/>
    <col min="8459" max="8459" width="5.125" style="15" customWidth="1"/>
    <col min="8460" max="8460" width="24" style="15" customWidth="1"/>
    <col min="8461" max="8461" width="7.75" style="15" customWidth="1"/>
    <col min="8462" max="8462" width="9" style="15" customWidth="1"/>
    <col min="8463" max="8465" width="9.125" style="15" customWidth="1"/>
    <col min="8466" max="8466" width="10.125" style="15" customWidth="1"/>
    <col min="8467" max="8467" width="10.75" style="15" customWidth="1"/>
    <col min="8468" max="8468" width="10" style="15" customWidth="1"/>
    <col min="8469" max="8469" width="9.375" style="15" customWidth="1"/>
    <col min="8470" max="8471" width="10.75" style="15" customWidth="1"/>
    <col min="8472" max="8472" width="9.25" style="15" customWidth="1"/>
    <col min="8473" max="8477" width="10.75" style="15" customWidth="1"/>
    <col min="8478" max="8478" width="10.375" style="15" customWidth="1"/>
    <col min="8479" max="8481" width="8.875" style="15" customWidth="1"/>
    <col min="8482" max="8483" width="10.125" style="15" customWidth="1"/>
    <col min="8484" max="8486" width="9.625" style="15" customWidth="1"/>
    <col min="8487" max="8487" width="10.125" style="15" customWidth="1"/>
    <col min="8488" max="8492" width="0" style="15" hidden="1" customWidth="1"/>
    <col min="8493" max="8493" width="10.125" style="15" customWidth="1"/>
    <col min="8494" max="8496" width="9.625" style="15" customWidth="1"/>
    <col min="8497" max="8497" width="10.125" style="15" customWidth="1"/>
    <col min="8498" max="8509" width="0" style="15" hidden="1" customWidth="1"/>
    <col min="8510" max="8510" width="10.125" style="15" customWidth="1"/>
    <col min="8511" max="8512" width="9.875" style="15" customWidth="1"/>
    <col min="8513" max="8513" width="12.625" style="15" customWidth="1"/>
    <col min="8514" max="8514" width="9.875" style="15" customWidth="1"/>
    <col min="8515" max="8515" width="12.625" style="15" customWidth="1"/>
    <col min="8516" max="8516" width="10.125" style="15" customWidth="1"/>
    <col min="8517" max="8517" width="9.375" style="15" customWidth="1"/>
    <col min="8518" max="8714" width="9.125" style="15"/>
    <col min="8715" max="8715" width="5.125" style="15" customWidth="1"/>
    <col min="8716" max="8716" width="24" style="15" customWidth="1"/>
    <col min="8717" max="8717" width="7.75" style="15" customWidth="1"/>
    <col min="8718" max="8718" width="9" style="15" customWidth="1"/>
    <col min="8719" max="8721" width="9.125" style="15" customWidth="1"/>
    <col min="8722" max="8722" width="10.125" style="15" customWidth="1"/>
    <col min="8723" max="8723" width="10.75" style="15" customWidth="1"/>
    <col min="8724" max="8724" width="10" style="15" customWidth="1"/>
    <col min="8725" max="8725" width="9.375" style="15" customWidth="1"/>
    <col min="8726" max="8727" width="10.75" style="15" customWidth="1"/>
    <col min="8728" max="8728" width="9.25" style="15" customWidth="1"/>
    <col min="8729" max="8733" width="10.75" style="15" customWidth="1"/>
    <col min="8734" max="8734" width="10.375" style="15" customWidth="1"/>
    <col min="8735" max="8737" width="8.875" style="15" customWidth="1"/>
    <col min="8738" max="8739" width="10.125" style="15" customWidth="1"/>
    <col min="8740" max="8742" width="9.625" style="15" customWidth="1"/>
    <col min="8743" max="8743" width="10.125" style="15" customWidth="1"/>
    <col min="8744" max="8748" width="0" style="15" hidden="1" customWidth="1"/>
    <col min="8749" max="8749" width="10.125" style="15" customWidth="1"/>
    <col min="8750" max="8752" width="9.625" style="15" customWidth="1"/>
    <col min="8753" max="8753" width="10.125" style="15" customWidth="1"/>
    <col min="8754" max="8765" width="0" style="15" hidden="1" customWidth="1"/>
    <col min="8766" max="8766" width="10.125" style="15" customWidth="1"/>
    <col min="8767" max="8768" width="9.875" style="15" customWidth="1"/>
    <col min="8769" max="8769" width="12.625" style="15" customWidth="1"/>
    <col min="8770" max="8770" width="9.875" style="15" customWidth="1"/>
    <col min="8771" max="8771" width="12.625" style="15" customWidth="1"/>
    <col min="8772" max="8772" width="10.125" style="15" customWidth="1"/>
    <col min="8773" max="8773" width="9.375" style="15" customWidth="1"/>
    <col min="8774" max="8970" width="9.125" style="15"/>
    <col min="8971" max="8971" width="5.125" style="15" customWidth="1"/>
    <col min="8972" max="8972" width="24" style="15" customWidth="1"/>
    <col min="8973" max="8973" width="7.75" style="15" customWidth="1"/>
    <col min="8974" max="8974" width="9" style="15" customWidth="1"/>
    <col min="8975" max="8977" width="9.125" style="15" customWidth="1"/>
    <col min="8978" max="8978" width="10.125" style="15" customWidth="1"/>
    <col min="8979" max="8979" width="10.75" style="15" customWidth="1"/>
    <col min="8980" max="8980" width="10" style="15" customWidth="1"/>
    <col min="8981" max="8981" width="9.375" style="15" customWidth="1"/>
    <col min="8982" max="8983" width="10.75" style="15" customWidth="1"/>
    <col min="8984" max="8984" width="9.25" style="15" customWidth="1"/>
    <col min="8985" max="8989" width="10.75" style="15" customWidth="1"/>
    <col min="8990" max="8990" width="10.375" style="15" customWidth="1"/>
    <col min="8991" max="8993" width="8.875" style="15" customWidth="1"/>
    <col min="8994" max="8995" width="10.125" style="15" customWidth="1"/>
    <col min="8996" max="8998" width="9.625" style="15" customWidth="1"/>
    <col min="8999" max="8999" width="10.125" style="15" customWidth="1"/>
    <col min="9000" max="9004" width="0" style="15" hidden="1" customWidth="1"/>
    <col min="9005" max="9005" width="10.125" style="15" customWidth="1"/>
    <col min="9006" max="9008" width="9.625" style="15" customWidth="1"/>
    <col min="9009" max="9009" width="10.125" style="15" customWidth="1"/>
    <col min="9010" max="9021" width="0" style="15" hidden="1" customWidth="1"/>
    <col min="9022" max="9022" width="10.125" style="15" customWidth="1"/>
    <col min="9023" max="9024" width="9.875" style="15" customWidth="1"/>
    <col min="9025" max="9025" width="12.625" style="15" customWidth="1"/>
    <col min="9026" max="9026" width="9.875" style="15" customWidth="1"/>
    <col min="9027" max="9027" width="12.625" style="15" customWidth="1"/>
    <col min="9028" max="9028" width="10.125" style="15" customWidth="1"/>
    <col min="9029" max="9029" width="9.375" style="15" customWidth="1"/>
    <col min="9030" max="9226" width="9.125" style="15"/>
    <col min="9227" max="9227" width="5.125" style="15" customWidth="1"/>
    <col min="9228" max="9228" width="24" style="15" customWidth="1"/>
    <col min="9229" max="9229" width="7.75" style="15" customWidth="1"/>
    <col min="9230" max="9230" width="9" style="15" customWidth="1"/>
    <col min="9231" max="9233" width="9.125" style="15" customWidth="1"/>
    <col min="9234" max="9234" width="10.125" style="15" customWidth="1"/>
    <col min="9235" max="9235" width="10.75" style="15" customWidth="1"/>
    <col min="9236" max="9236" width="10" style="15" customWidth="1"/>
    <col min="9237" max="9237" width="9.375" style="15" customWidth="1"/>
    <col min="9238" max="9239" width="10.75" style="15" customWidth="1"/>
    <col min="9240" max="9240" width="9.25" style="15" customWidth="1"/>
    <col min="9241" max="9245" width="10.75" style="15" customWidth="1"/>
    <col min="9246" max="9246" width="10.375" style="15" customWidth="1"/>
    <col min="9247" max="9249" width="8.875" style="15" customWidth="1"/>
    <col min="9250" max="9251" width="10.125" style="15" customWidth="1"/>
    <col min="9252" max="9254" width="9.625" style="15" customWidth="1"/>
    <col min="9255" max="9255" width="10.125" style="15" customWidth="1"/>
    <col min="9256" max="9260" width="0" style="15" hidden="1" customWidth="1"/>
    <col min="9261" max="9261" width="10.125" style="15" customWidth="1"/>
    <col min="9262" max="9264" width="9.625" style="15" customWidth="1"/>
    <col min="9265" max="9265" width="10.125" style="15" customWidth="1"/>
    <col min="9266" max="9277" width="0" style="15" hidden="1" customWidth="1"/>
    <col min="9278" max="9278" width="10.125" style="15" customWidth="1"/>
    <col min="9279" max="9280" width="9.875" style="15" customWidth="1"/>
    <col min="9281" max="9281" width="12.625" style="15" customWidth="1"/>
    <col min="9282" max="9282" width="9.875" style="15" customWidth="1"/>
    <col min="9283" max="9283" width="12.625" style="15" customWidth="1"/>
    <col min="9284" max="9284" width="10.125" style="15" customWidth="1"/>
    <col min="9285" max="9285" width="9.375" style="15" customWidth="1"/>
    <col min="9286" max="9482" width="9.125" style="15"/>
    <col min="9483" max="9483" width="5.125" style="15" customWidth="1"/>
    <col min="9484" max="9484" width="24" style="15" customWidth="1"/>
    <col min="9485" max="9485" width="7.75" style="15" customWidth="1"/>
    <col min="9486" max="9486" width="9" style="15" customWidth="1"/>
    <col min="9487" max="9489" width="9.125" style="15" customWidth="1"/>
    <col min="9490" max="9490" width="10.125" style="15" customWidth="1"/>
    <col min="9491" max="9491" width="10.75" style="15" customWidth="1"/>
    <col min="9492" max="9492" width="10" style="15" customWidth="1"/>
    <col min="9493" max="9493" width="9.375" style="15" customWidth="1"/>
    <col min="9494" max="9495" width="10.75" style="15" customWidth="1"/>
    <col min="9496" max="9496" width="9.25" style="15" customWidth="1"/>
    <col min="9497" max="9501" width="10.75" style="15" customWidth="1"/>
    <col min="9502" max="9502" width="10.375" style="15" customWidth="1"/>
    <col min="9503" max="9505" width="8.875" style="15" customWidth="1"/>
    <col min="9506" max="9507" width="10.125" style="15" customWidth="1"/>
    <col min="9508" max="9510" width="9.625" style="15" customWidth="1"/>
    <col min="9511" max="9511" width="10.125" style="15" customWidth="1"/>
    <col min="9512" max="9516" width="0" style="15" hidden="1" customWidth="1"/>
    <col min="9517" max="9517" width="10.125" style="15" customWidth="1"/>
    <col min="9518" max="9520" width="9.625" style="15" customWidth="1"/>
    <col min="9521" max="9521" width="10.125" style="15" customWidth="1"/>
    <col min="9522" max="9533" width="0" style="15" hidden="1" customWidth="1"/>
    <col min="9534" max="9534" width="10.125" style="15" customWidth="1"/>
    <col min="9535" max="9536" width="9.875" style="15" customWidth="1"/>
    <col min="9537" max="9537" width="12.625" style="15" customWidth="1"/>
    <col min="9538" max="9538" width="9.875" style="15" customWidth="1"/>
    <col min="9539" max="9539" width="12.625" style="15" customWidth="1"/>
    <col min="9540" max="9540" width="10.125" style="15" customWidth="1"/>
    <col min="9541" max="9541" width="9.375" style="15" customWidth="1"/>
    <col min="9542" max="9738" width="9.125" style="15"/>
    <col min="9739" max="9739" width="5.125" style="15" customWidth="1"/>
    <col min="9740" max="9740" width="24" style="15" customWidth="1"/>
    <col min="9741" max="9741" width="7.75" style="15" customWidth="1"/>
    <col min="9742" max="9742" width="9" style="15" customWidth="1"/>
    <col min="9743" max="9745" width="9.125" style="15" customWidth="1"/>
    <col min="9746" max="9746" width="10.125" style="15" customWidth="1"/>
    <col min="9747" max="9747" width="10.75" style="15" customWidth="1"/>
    <col min="9748" max="9748" width="10" style="15" customWidth="1"/>
    <col min="9749" max="9749" width="9.375" style="15" customWidth="1"/>
    <col min="9750" max="9751" width="10.75" style="15" customWidth="1"/>
    <col min="9752" max="9752" width="9.25" style="15" customWidth="1"/>
    <col min="9753" max="9757" width="10.75" style="15" customWidth="1"/>
    <col min="9758" max="9758" width="10.375" style="15" customWidth="1"/>
    <col min="9759" max="9761" width="8.875" style="15" customWidth="1"/>
    <col min="9762" max="9763" width="10.125" style="15" customWidth="1"/>
    <col min="9764" max="9766" width="9.625" style="15" customWidth="1"/>
    <col min="9767" max="9767" width="10.125" style="15" customWidth="1"/>
    <col min="9768" max="9772" width="0" style="15" hidden="1" customWidth="1"/>
    <col min="9773" max="9773" width="10.125" style="15" customWidth="1"/>
    <col min="9774" max="9776" width="9.625" style="15" customWidth="1"/>
    <col min="9777" max="9777" width="10.125" style="15" customWidth="1"/>
    <col min="9778" max="9789" width="0" style="15" hidden="1" customWidth="1"/>
    <col min="9790" max="9790" width="10.125" style="15" customWidth="1"/>
    <col min="9791" max="9792" width="9.875" style="15" customWidth="1"/>
    <col min="9793" max="9793" width="12.625" style="15" customWidth="1"/>
    <col min="9794" max="9794" width="9.875" style="15" customWidth="1"/>
    <col min="9795" max="9795" width="12.625" style="15" customWidth="1"/>
    <col min="9796" max="9796" width="10.125" style="15" customWidth="1"/>
    <col min="9797" max="9797" width="9.375" style="15" customWidth="1"/>
    <col min="9798" max="9994" width="9.125" style="15"/>
    <col min="9995" max="9995" width="5.125" style="15" customWidth="1"/>
    <col min="9996" max="9996" width="24" style="15" customWidth="1"/>
    <col min="9997" max="9997" width="7.75" style="15" customWidth="1"/>
    <col min="9998" max="9998" width="9" style="15" customWidth="1"/>
    <col min="9999" max="10001" width="9.125" style="15" customWidth="1"/>
    <col min="10002" max="10002" width="10.125" style="15" customWidth="1"/>
    <col min="10003" max="10003" width="10.75" style="15" customWidth="1"/>
    <col min="10004" max="10004" width="10" style="15" customWidth="1"/>
    <col min="10005" max="10005" width="9.375" style="15" customWidth="1"/>
    <col min="10006" max="10007" width="10.75" style="15" customWidth="1"/>
    <col min="10008" max="10008" width="9.25" style="15" customWidth="1"/>
    <col min="10009" max="10013" width="10.75" style="15" customWidth="1"/>
    <col min="10014" max="10014" width="10.375" style="15" customWidth="1"/>
    <col min="10015" max="10017" width="8.875" style="15" customWidth="1"/>
    <col min="10018" max="10019" width="10.125" style="15" customWidth="1"/>
    <col min="10020" max="10022" width="9.625" style="15" customWidth="1"/>
    <col min="10023" max="10023" width="10.125" style="15" customWidth="1"/>
    <col min="10024" max="10028" width="0" style="15" hidden="1" customWidth="1"/>
    <col min="10029" max="10029" width="10.125" style="15" customWidth="1"/>
    <col min="10030" max="10032" width="9.625" style="15" customWidth="1"/>
    <col min="10033" max="10033" width="10.125" style="15" customWidth="1"/>
    <col min="10034" max="10045" width="0" style="15" hidden="1" customWidth="1"/>
    <col min="10046" max="10046" width="10.125" style="15" customWidth="1"/>
    <col min="10047" max="10048" width="9.875" style="15" customWidth="1"/>
    <col min="10049" max="10049" width="12.625" style="15" customWidth="1"/>
    <col min="10050" max="10050" width="9.875" style="15" customWidth="1"/>
    <col min="10051" max="10051" width="12.625" style="15" customWidth="1"/>
    <col min="10052" max="10052" width="10.125" style="15" customWidth="1"/>
    <col min="10053" max="10053" width="9.375" style="15" customWidth="1"/>
    <col min="10054" max="10250" width="9.125" style="15"/>
    <col min="10251" max="10251" width="5.125" style="15" customWidth="1"/>
    <col min="10252" max="10252" width="24" style="15" customWidth="1"/>
    <col min="10253" max="10253" width="7.75" style="15" customWidth="1"/>
    <col min="10254" max="10254" width="9" style="15" customWidth="1"/>
    <col min="10255" max="10257" width="9.125" style="15" customWidth="1"/>
    <col min="10258" max="10258" width="10.125" style="15" customWidth="1"/>
    <col min="10259" max="10259" width="10.75" style="15" customWidth="1"/>
    <col min="10260" max="10260" width="10" style="15" customWidth="1"/>
    <col min="10261" max="10261" width="9.375" style="15" customWidth="1"/>
    <col min="10262" max="10263" width="10.75" style="15" customWidth="1"/>
    <col min="10264" max="10264" width="9.25" style="15" customWidth="1"/>
    <col min="10265" max="10269" width="10.75" style="15" customWidth="1"/>
    <col min="10270" max="10270" width="10.375" style="15" customWidth="1"/>
    <col min="10271" max="10273" width="8.875" style="15" customWidth="1"/>
    <col min="10274" max="10275" width="10.125" style="15" customWidth="1"/>
    <col min="10276" max="10278" width="9.625" style="15" customWidth="1"/>
    <col min="10279" max="10279" width="10.125" style="15" customWidth="1"/>
    <col min="10280" max="10284" width="0" style="15" hidden="1" customWidth="1"/>
    <col min="10285" max="10285" width="10.125" style="15" customWidth="1"/>
    <col min="10286" max="10288" width="9.625" style="15" customWidth="1"/>
    <col min="10289" max="10289" width="10.125" style="15" customWidth="1"/>
    <col min="10290" max="10301" width="0" style="15" hidden="1" customWidth="1"/>
    <col min="10302" max="10302" width="10.125" style="15" customWidth="1"/>
    <col min="10303" max="10304" width="9.875" style="15" customWidth="1"/>
    <col min="10305" max="10305" width="12.625" style="15" customWidth="1"/>
    <col min="10306" max="10306" width="9.875" style="15" customWidth="1"/>
    <col min="10307" max="10307" width="12.625" style="15" customWidth="1"/>
    <col min="10308" max="10308" width="10.125" style="15" customWidth="1"/>
    <col min="10309" max="10309" width="9.375" style="15" customWidth="1"/>
    <col min="10310" max="10506" width="9.125" style="15"/>
    <col min="10507" max="10507" width="5.125" style="15" customWidth="1"/>
    <col min="10508" max="10508" width="24" style="15" customWidth="1"/>
    <col min="10509" max="10509" width="7.75" style="15" customWidth="1"/>
    <col min="10510" max="10510" width="9" style="15" customWidth="1"/>
    <col min="10511" max="10513" width="9.125" style="15" customWidth="1"/>
    <col min="10514" max="10514" width="10.125" style="15" customWidth="1"/>
    <col min="10515" max="10515" width="10.75" style="15" customWidth="1"/>
    <col min="10516" max="10516" width="10" style="15" customWidth="1"/>
    <col min="10517" max="10517" width="9.375" style="15" customWidth="1"/>
    <col min="10518" max="10519" width="10.75" style="15" customWidth="1"/>
    <col min="10520" max="10520" width="9.25" style="15" customWidth="1"/>
    <col min="10521" max="10525" width="10.75" style="15" customWidth="1"/>
    <col min="10526" max="10526" width="10.375" style="15" customWidth="1"/>
    <col min="10527" max="10529" width="8.875" style="15" customWidth="1"/>
    <col min="10530" max="10531" width="10.125" style="15" customWidth="1"/>
    <col min="10532" max="10534" width="9.625" style="15" customWidth="1"/>
    <col min="10535" max="10535" width="10.125" style="15" customWidth="1"/>
    <col min="10536" max="10540" width="0" style="15" hidden="1" customWidth="1"/>
    <col min="10541" max="10541" width="10.125" style="15" customWidth="1"/>
    <col min="10542" max="10544" width="9.625" style="15" customWidth="1"/>
    <col min="10545" max="10545" width="10.125" style="15" customWidth="1"/>
    <col min="10546" max="10557" width="0" style="15" hidden="1" customWidth="1"/>
    <col min="10558" max="10558" width="10.125" style="15" customWidth="1"/>
    <col min="10559" max="10560" width="9.875" style="15" customWidth="1"/>
    <col min="10561" max="10561" width="12.625" style="15" customWidth="1"/>
    <col min="10562" max="10562" width="9.875" style="15" customWidth="1"/>
    <col min="10563" max="10563" width="12.625" style="15" customWidth="1"/>
    <col min="10564" max="10564" width="10.125" style="15" customWidth="1"/>
    <col min="10565" max="10565" width="9.375" style="15" customWidth="1"/>
    <col min="10566" max="10762" width="9.125" style="15"/>
    <col min="10763" max="10763" width="5.125" style="15" customWidth="1"/>
    <col min="10764" max="10764" width="24" style="15" customWidth="1"/>
    <col min="10765" max="10765" width="7.75" style="15" customWidth="1"/>
    <col min="10766" max="10766" width="9" style="15" customWidth="1"/>
    <col min="10767" max="10769" width="9.125" style="15" customWidth="1"/>
    <col min="10770" max="10770" width="10.125" style="15" customWidth="1"/>
    <col min="10771" max="10771" width="10.75" style="15" customWidth="1"/>
    <col min="10772" max="10772" width="10" style="15" customWidth="1"/>
    <col min="10773" max="10773" width="9.375" style="15" customWidth="1"/>
    <col min="10774" max="10775" width="10.75" style="15" customWidth="1"/>
    <col min="10776" max="10776" width="9.25" style="15" customWidth="1"/>
    <col min="10777" max="10781" width="10.75" style="15" customWidth="1"/>
    <col min="10782" max="10782" width="10.375" style="15" customWidth="1"/>
    <col min="10783" max="10785" width="8.875" style="15" customWidth="1"/>
    <col min="10786" max="10787" width="10.125" style="15" customWidth="1"/>
    <col min="10788" max="10790" width="9.625" style="15" customWidth="1"/>
    <col min="10791" max="10791" width="10.125" style="15" customWidth="1"/>
    <col min="10792" max="10796" width="0" style="15" hidden="1" customWidth="1"/>
    <col min="10797" max="10797" width="10.125" style="15" customWidth="1"/>
    <col min="10798" max="10800" width="9.625" style="15" customWidth="1"/>
    <col min="10801" max="10801" width="10.125" style="15" customWidth="1"/>
    <col min="10802" max="10813" width="0" style="15" hidden="1" customWidth="1"/>
    <col min="10814" max="10814" width="10.125" style="15" customWidth="1"/>
    <col min="10815" max="10816" width="9.875" style="15" customWidth="1"/>
    <col min="10817" max="10817" width="12.625" style="15" customWidth="1"/>
    <col min="10818" max="10818" width="9.875" style="15" customWidth="1"/>
    <col min="10819" max="10819" width="12.625" style="15" customWidth="1"/>
    <col min="10820" max="10820" width="10.125" style="15" customWidth="1"/>
    <col min="10821" max="10821" width="9.375" style="15" customWidth="1"/>
    <col min="10822" max="11018" width="9.125" style="15"/>
    <col min="11019" max="11019" width="5.125" style="15" customWidth="1"/>
    <col min="11020" max="11020" width="24" style="15" customWidth="1"/>
    <col min="11021" max="11021" width="7.75" style="15" customWidth="1"/>
    <col min="11022" max="11022" width="9" style="15" customWidth="1"/>
    <col min="11023" max="11025" width="9.125" style="15" customWidth="1"/>
    <col min="11026" max="11026" width="10.125" style="15" customWidth="1"/>
    <col min="11027" max="11027" width="10.75" style="15" customWidth="1"/>
    <col min="11028" max="11028" width="10" style="15" customWidth="1"/>
    <col min="11029" max="11029" width="9.375" style="15" customWidth="1"/>
    <col min="11030" max="11031" width="10.75" style="15" customWidth="1"/>
    <col min="11032" max="11032" width="9.25" style="15" customWidth="1"/>
    <col min="11033" max="11037" width="10.75" style="15" customWidth="1"/>
    <col min="11038" max="11038" width="10.375" style="15" customWidth="1"/>
    <col min="11039" max="11041" width="8.875" style="15" customWidth="1"/>
    <col min="11042" max="11043" width="10.125" style="15" customWidth="1"/>
    <col min="11044" max="11046" width="9.625" style="15" customWidth="1"/>
    <col min="11047" max="11047" width="10.125" style="15" customWidth="1"/>
    <col min="11048" max="11052" width="0" style="15" hidden="1" customWidth="1"/>
    <col min="11053" max="11053" width="10.125" style="15" customWidth="1"/>
    <col min="11054" max="11056" width="9.625" style="15" customWidth="1"/>
    <col min="11057" max="11057" width="10.125" style="15" customWidth="1"/>
    <col min="11058" max="11069" width="0" style="15" hidden="1" customWidth="1"/>
    <col min="11070" max="11070" width="10.125" style="15" customWidth="1"/>
    <col min="11071" max="11072" width="9.875" style="15" customWidth="1"/>
    <col min="11073" max="11073" width="12.625" style="15" customWidth="1"/>
    <col min="11074" max="11074" width="9.875" style="15" customWidth="1"/>
    <col min="11075" max="11075" width="12.625" style="15" customWidth="1"/>
    <col min="11076" max="11076" width="10.125" style="15" customWidth="1"/>
    <col min="11077" max="11077" width="9.375" style="15" customWidth="1"/>
    <col min="11078" max="11274" width="9.125" style="15"/>
    <col min="11275" max="11275" width="5.125" style="15" customWidth="1"/>
    <col min="11276" max="11276" width="24" style="15" customWidth="1"/>
    <col min="11277" max="11277" width="7.75" style="15" customWidth="1"/>
    <col min="11278" max="11278" width="9" style="15" customWidth="1"/>
    <col min="11279" max="11281" width="9.125" style="15" customWidth="1"/>
    <col min="11282" max="11282" width="10.125" style="15" customWidth="1"/>
    <col min="11283" max="11283" width="10.75" style="15" customWidth="1"/>
    <col min="11284" max="11284" width="10" style="15" customWidth="1"/>
    <col min="11285" max="11285" width="9.375" style="15" customWidth="1"/>
    <col min="11286" max="11287" width="10.75" style="15" customWidth="1"/>
    <col min="11288" max="11288" width="9.25" style="15" customWidth="1"/>
    <col min="11289" max="11293" width="10.75" style="15" customWidth="1"/>
    <col min="11294" max="11294" width="10.375" style="15" customWidth="1"/>
    <col min="11295" max="11297" width="8.875" style="15" customWidth="1"/>
    <col min="11298" max="11299" width="10.125" style="15" customWidth="1"/>
    <col min="11300" max="11302" width="9.625" style="15" customWidth="1"/>
    <col min="11303" max="11303" width="10.125" style="15" customWidth="1"/>
    <col min="11304" max="11308" width="0" style="15" hidden="1" customWidth="1"/>
    <col min="11309" max="11309" width="10.125" style="15" customWidth="1"/>
    <col min="11310" max="11312" width="9.625" style="15" customWidth="1"/>
    <col min="11313" max="11313" width="10.125" style="15" customWidth="1"/>
    <col min="11314" max="11325" width="0" style="15" hidden="1" customWidth="1"/>
    <col min="11326" max="11326" width="10.125" style="15" customWidth="1"/>
    <col min="11327" max="11328" width="9.875" style="15" customWidth="1"/>
    <col min="11329" max="11329" width="12.625" style="15" customWidth="1"/>
    <col min="11330" max="11330" width="9.875" style="15" customWidth="1"/>
    <col min="11331" max="11331" width="12.625" style="15" customWidth="1"/>
    <col min="11332" max="11332" width="10.125" style="15" customWidth="1"/>
    <col min="11333" max="11333" width="9.375" style="15" customWidth="1"/>
    <col min="11334" max="11530" width="9.125" style="15"/>
    <col min="11531" max="11531" width="5.125" style="15" customWidth="1"/>
    <col min="11532" max="11532" width="24" style="15" customWidth="1"/>
    <col min="11533" max="11533" width="7.75" style="15" customWidth="1"/>
    <col min="11534" max="11534" width="9" style="15" customWidth="1"/>
    <col min="11535" max="11537" width="9.125" style="15" customWidth="1"/>
    <col min="11538" max="11538" width="10.125" style="15" customWidth="1"/>
    <col min="11539" max="11539" width="10.75" style="15" customWidth="1"/>
    <col min="11540" max="11540" width="10" style="15" customWidth="1"/>
    <col min="11541" max="11541" width="9.375" style="15" customWidth="1"/>
    <col min="11542" max="11543" width="10.75" style="15" customWidth="1"/>
    <col min="11544" max="11544" width="9.25" style="15" customWidth="1"/>
    <col min="11545" max="11549" width="10.75" style="15" customWidth="1"/>
    <col min="11550" max="11550" width="10.375" style="15" customWidth="1"/>
    <col min="11551" max="11553" width="8.875" style="15" customWidth="1"/>
    <col min="11554" max="11555" width="10.125" style="15" customWidth="1"/>
    <col min="11556" max="11558" width="9.625" style="15" customWidth="1"/>
    <col min="11559" max="11559" width="10.125" style="15" customWidth="1"/>
    <col min="11560" max="11564" width="0" style="15" hidden="1" customWidth="1"/>
    <col min="11565" max="11565" width="10.125" style="15" customWidth="1"/>
    <col min="11566" max="11568" width="9.625" style="15" customWidth="1"/>
    <col min="11569" max="11569" width="10.125" style="15" customWidth="1"/>
    <col min="11570" max="11581" width="0" style="15" hidden="1" customWidth="1"/>
    <col min="11582" max="11582" width="10.125" style="15" customWidth="1"/>
    <col min="11583" max="11584" width="9.875" style="15" customWidth="1"/>
    <col min="11585" max="11585" width="12.625" style="15" customWidth="1"/>
    <col min="11586" max="11586" width="9.875" style="15" customWidth="1"/>
    <col min="11587" max="11587" width="12.625" style="15" customWidth="1"/>
    <col min="11588" max="11588" width="10.125" style="15" customWidth="1"/>
    <col min="11589" max="11589" width="9.375" style="15" customWidth="1"/>
    <col min="11590" max="11786" width="9.125" style="15"/>
    <col min="11787" max="11787" width="5.125" style="15" customWidth="1"/>
    <col min="11788" max="11788" width="24" style="15" customWidth="1"/>
    <col min="11789" max="11789" width="7.75" style="15" customWidth="1"/>
    <col min="11790" max="11790" width="9" style="15" customWidth="1"/>
    <col min="11791" max="11793" width="9.125" style="15" customWidth="1"/>
    <col min="11794" max="11794" width="10.125" style="15" customWidth="1"/>
    <col min="11795" max="11795" width="10.75" style="15" customWidth="1"/>
    <col min="11796" max="11796" width="10" style="15" customWidth="1"/>
    <col min="11797" max="11797" width="9.375" style="15" customWidth="1"/>
    <col min="11798" max="11799" width="10.75" style="15" customWidth="1"/>
    <col min="11800" max="11800" width="9.25" style="15" customWidth="1"/>
    <col min="11801" max="11805" width="10.75" style="15" customWidth="1"/>
    <col min="11806" max="11806" width="10.375" style="15" customWidth="1"/>
    <col min="11807" max="11809" width="8.875" style="15" customWidth="1"/>
    <col min="11810" max="11811" width="10.125" style="15" customWidth="1"/>
    <col min="11812" max="11814" width="9.625" style="15" customWidth="1"/>
    <col min="11815" max="11815" width="10.125" style="15" customWidth="1"/>
    <col min="11816" max="11820" width="0" style="15" hidden="1" customWidth="1"/>
    <col min="11821" max="11821" width="10.125" style="15" customWidth="1"/>
    <col min="11822" max="11824" width="9.625" style="15" customWidth="1"/>
    <col min="11825" max="11825" width="10.125" style="15" customWidth="1"/>
    <col min="11826" max="11837" width="0" style="15" hidden="1" customWidth="1"/>
    <col min="11838" max="11838" width="10.125" style="15" customWidth="1"/>
    <col min="11839" max="11840" width="9.875" style="15" customWidth="1"/>
    <col min="11841" max="11841" width="12.625" style="15" customWidth="1"/>
    <col min="11842" max="11842" width="9.875" style="15" customWidth="1"/>
    <col min="11843" max="11843" width="12.625" style="15" customWidth="1"/>
    <col min="11844" max="11844" width="10.125" style="15" customWidth="1"/>
    <col min="11845" max="11845" width="9.375" style="15" customWidth="1"/>
    <col min="11846" max="12042" width="9.125" style="15"/>
    <col min="12043" max="12043" width="5.125" style="15" customWidth="1"/>
    <col min="12044" max="12044" width="24" style="15" customWidth="1"/>
    <col min="12045" max="12045" width="7.75" style="15" customWidth="1"/>
    <col min="12046" max="12046" width="9" style="15" customWidth="1"/>
    <col min="12047" max="12049" width="9.125" style="15" customWidth="1"/>
    <col min="12050" max="12050" width="10.125" style="15" customWidth="1"/>
    <col min="12051" max="12051" width="10.75" style="15" customWidth="1"/>
    <col min="12052" max="12052" width="10" style="15" customWidth="1"/>
    <col min="12053" max="12053" width="9.375" style="15" customWidth="1"/>
    <col min="12054" max="12055" width="10.75" style="15" customWidth="1"/>
    <col min="12056" max="12056" width="9.25" style="15" customWidth="1"/>
    <col min="12057" max="12061" width="10.75" style="15" customWidth="1"/>
    <col min="12062" max="12062" width="10.375" style="15" customWidth="1"/>
    <col min="12063" max="12065" width="8.875" style="15" customWidth="1"/>
    <col min="12066" max="12067" width="10.125" style="15" customWidth="1"/>
    <col min="12068" max="12070" width="9.625" style="15" customWidth="1"/>
    <col min="12071" max="12071" width="10.125" style="15" customWidth="1"/>
    <col min="12072" max="12076" width="0" style="15" hidden="1" customWidth="1"/>
    <col min="12077" max="12077" width="10.125" style="15" customWidth="1"/>
    <col min="12078" max="12080" width="9.625" style="15" customWidth="1"/>
    <col min="12081" max="12081" width="10.125" style="15" customWidth="1"/>
    <col min="12082" max="12093" width="0" style="15" hidden="1" customWidth="1"/>
    <col min="12094" max="12094" width="10.125" style="15" customWidth="1"/>
    <col min="12095" max="12096" width="9.875" style="15" customWidth="1"/>
    <col min="12097" max="12097" width="12.625" style="15" customWidth="1"/>
    <col min="12098" max="12098" width="9.875" style="15" customWidth="1"/>
    <col min="12099" max="12099" width="12.625" style="15" customWidth="1"/>
    <col min="12100" max="12100" width="10.125" style="15" customWidth="1"/>
    <col min="12101" max="12101" width="9.375" style="15" customWidth="1"/>
    <col min="12102" max="12298" width="9.125" style="15"/>
    <col min="12299" max="12299" width="5.125" style="15" customWidth="1"/>
    <col min="12300" max="12300" width="24" style="15" customWidth="1"/>
    <col min="12301" max="12301" width="7.75" style="15" customWidth="1"/>
    <col min="12302" max="12302" width="9" style="15" customWidth="1"/>
    <col min="12303" max="12305" width="9.125" style="15" customWidth="1"/>
    <col min="12306" max="12306" width="10.125" style="15" customWidth="1"/>
    <col min="12307" max="12307" width="10.75" style="15" customWidth="1"/>
    <col min="12308" max="12308" width="10" style="15" customWidth="1"/>
    <col min="12309" max="12309" width="9.375" style="15" customWidth="1"/>
    <col min="12310" max="12311" width="10.75" style="15" customWidth="1"/>
    <col min="12312" max="12312" width="9.25" style="15" customWidth="1"/>
    <col min="12313" max="12317" width="10.75" style="15" customWidth="1"/>
    <col min="12318" max="12318" width="10.375" style="15" customWidth="1"/>
    <col min="12319" max="12321" width="8.875" style="15" customWidth="1"/>
    <col min="12322" max="12323" width="10.125" style="15" customWidth="1"/>
    <col min="12324" max="12326" width="9.625" style="15" customWidth="1"/>
    <col min="12327" max="12327" width="10.125" style="15" customWidth="1"/>
    <col min="12328" max="12332" width="0" style="15" hidden="1" customWidth="1"/>
    <col min="12333" max="12333" width="10.125" style="15" customWidth="1"/>
    <col min="12334" max="12336" width="9.625" style="15" customWidth="1"/>
    <col min="12337" max="12337" width="10.125" style="15" customWidth="1"/>
    <col min="12338" max="12349" width="0" style="15" hidden="1" customWidth="1"/>
    <col min="12350" max="12350" width="10.125" style="15" customWidth="1"/>
    <col min="12351" max="12352" width="9.875" style="15" customWidth="1"/>
    <col min="12353" max="12353" width="12.625" style="15" customWidth="1"/>
    <col min="12354" max="12354" width="9.875" style="15" customWidth="1"/>
    <col min="12355" max="12355" width="12.625" style="15" customWidth="1"/>
    <col min="12356" max="12356" width="10.125" style="15" customWidth="1"/>
    <col min="12357" max="12357" width="9.375" style="15" customWidth="1"/>
    <col min="12358" max="12554" width="9.125" style="15"/>
    <col min="12555" max="12555" width="5.125" style="15" customWidth="1"/>
    <col min="12556" max="12556" width="24" style="15" customWidth="1"/>
    <col min="12557" max="12557" width="7.75" style="15" customWidth="1"/>
    <col min="12558" max="12558" width="9" style="15" customWidth="1"/>
    <col min="12559" max="12561" width="9.125" style="15" customWidth="1"/>
    <col min="12562" max="12562" width="10.125" style="15" customWidth="1"/>
    <col min="12563" max="12563" width="10.75" style="15" customWidth="1"/>
    <col min="12564" max="12564" width="10" style="15" customWidth="1"/>
    <col min="12565" max="12565" width="9.375" style="15" customWidth="1"/>
    <col min="12566" max="12567" width="10.75" style="15" customWidth="1"/>
    <col min="12568" max="12568" width="9.25" style="15" customWidth="1"/>
    <col min="12569" max="12573" width="10.75" style="15" customWidth="1"/>
    <col min="12574" max="12574" width="10.375" style="15" customWidth="1"/>
    <col min="12575" max="12577" width="8.875" style="15" customWidth="1"/>
    <col min="12578" max="12579" width="10.125" style="15" customWidth="1"/>
    <col min="12580" max="12582" width="9.625" style="15" customWidth="1"/>
    <col min="12583" max="12583" width="10.125" style="15" customWidth="1"/>
    <col min="12584" max="12588" width="0" style="15" hidden="1" customWidth="1"/>
    <col min="12589" max="12589" width="10.125" style="15" customWidth="1"/>
    <col min="12590" max="12592" width="9.625" style="15" customWidth="1"/>
    <col min="12593" max="12593" width="10.125" style="15" customWidth="1"/>
    <col min="12594" max="12605" width="0" style="15" hidden="1" customWidth="1"/>
    <col min="12606" max="12606" width="10.125" style="15" customWidth="1"/>
    <col min="12607" max="12608" width="9.875" style="15" customWidth="1"/>
    <col min="12609" max="12609" width="12.625" style="15" customWidth="1"/>
    <col min="12610" max="12610" width="9.875" style="15" customWidth="1"/>
    <col min="12611" max="12611" width="12.625" style="15" customWidth="1"/>
    <col min="12612" max="12612" width="10.125" style="15" customWidth="1"/>
    <col min="12613" max="12613" width="9.375" style="15" customWidth="1"/>
    <col min="12614" max="12810" width="9.125" style="15"/>
    <col min="12811" max="12811" width="5.125" style="15" customWidth="1"/>
    <col min="12812" max="12812" width="24" style="15" customWidth="1"/>
    <col min="12813" max="12813" width="7.75" style="15" customWidth="1"/>
    <col min="12814" max="12814" width="9" style="15" customWidth="1"/>
    <col min="12815" max="12817" width="9.125" style="15" customWidth="1"/>
    <col min="12818" max="12818" width="10.125" style="15" customWidth="1"/>
    <col min="12819" max="12819" width="10.75" style="15" customWidth="1"/>
    <col min="12820" max="12820" width="10" style="15" customWidth="1"/>
    <col min="12821" max="12821" width="9.375" style="15" customWidth="1"/>
    <col min="12822" max="12823" width="10.75" style="15" customWidth="1"/>
    <col min="12824" max="12824" width="9.25" style="15" customWidth="1"/>
    <col min="12825" max="12829" width="10.75" style="15" customWidth="1"/>
    <col min="12830" max="12830" width="10.375" style="15" customWidth="1"/>
    <col min="12831" max="12833" width="8.875" style="15" customWidth="1"/>
    <col min="12834" max="12835" width="10.125" style="15" customWidth="1"/>
    <col min="12836" max="12838" width="9.625" style="15" customWidth="1"/>
    <col min="12839" max="12839" width="10.125" style="15" customWidth="1"/>
    <col min="12840" max="12844" width="0" style="15" hidden="1" customWidth="1"/>
    <col min="12845" max="12845" width="10.125" style="15" customWidth="1"/>
    <col min="12846" max="12848" width="9.625" style="15" customWidth="1"/>
    <col min="12849" max="12849" width="10.125" style="15" customWidth="1"/>
    <col min="12850" max="12861" width="0" style="15" hidden="1" customWidth="1"/>
    <col min="12862" max="12862" width="10.125" style="15" customWidth="1"/>
    <col min="12863" max="12864" width="9.875" style="15" customWidth="1"/>
    <col min="12865" max="12865" width="12.625" style="15" customWidth="1"/>
    <col min="12866" max="12866" width="9.875" style="15" customWidth="1"/>
    <col min="12867" max="12867" width="12.625" style="15" customWidth="1"/>
    <col min="12868" max="12868" width="10.125" style="15" customWidth="1"/>
    <col min="12869" max="12869" width="9.375" style="15" customWidth="1"/>
    <col min="12870" max="13066" width="9.125" style="15"/>
    <col min="13067" max="13067" width="5.125" style="15" customWidth="1"/>
    <col min="13068" max="13068" width="24" style="15" customWidth="1"/>
    <col min="13069" max="13069" width="7.75" style="15" customWidth="1"/>
    <col min="13070" max="13070" width="9" style="15" customWidth="1"/>
    <col min="13071" max="13073" width="9.125" style="15" customWidth="1"/>
    <col min="13074" max="13074" width="10.125" style="15" customWidth="1"/>
    <col min="13075" max="13075" width="10.75" style="15" customWidth="1"/>
    <col min="13076" max="13076" width="10" style="15" customWidth="1"/>
    <col min="13077" max="13077" width="9.375" style="15" customWidth="1"/>
    <col min="13078" max="13079" width="10.75" style="15" customWidth="1"/>
    <col min="13080" max="13080" width="9.25" style="15" customWidth="1"/>
    <col min="13081" max="13085" width="10.75" style="15" customWidth="1"/>
    <col min="13086" max="13086" width="10.375" style="15" customWidth="1"/>
    <col min="13087" max="13089" width="8.875" style="15" customWidth="1"/>
    <col min="13090" max="13091" width="10.125" style="15" customWidth="1"/>
    <col min="13092" max="13094" width="9.625" style="15" customWidth="1"/>
    <col min="13095" max="13095" width="10.125" style="15" customWidth="1"/>
    <col min="13096" max="13100" width="0" style="15" hidden="1" customWidth="1"/>
    <col min="13101" max="13101" width="10.125" style="15" customWidth="1"/>
    <col min="13102" max="13104" width="9.625" style="15" customWidth="1"/>
    <col min="13105" max="13105" width="10.125" style="15" customWidth="1"/>
    <col min="13106" max="13117" width="0" style="15" hidden="1" customWidth="1"/>
    <col min="13118" max="13118" width="10.125" style="15" customWidth="1"/>
    <col min="13119" max="13120" width="9.875" style="15" customWidth="1"/>
    <col min="13121" max="13121" width="12.625" style="15" customWidth="1"/>
    <col min="13122" max="13122" width="9.875" style="15" customWidth="1"/>
    <col min="13123" max="13123" width="12.625" style="15" customWidth="1"/>
    <col min="13124" max="13124" width="10.125" style="15" customWidth="1"/>
    <col min="13125" max="13125" width="9.375" style="15" customWidth="1"/>
    <col min="13126" max="13322" width="9.125" style="15"/>
    <col min="13323" max="13323" width="5.125" style="15" customWidth="1"/>
    <col min="13324" max="13324" width="24" style="15" customWidth="1"/>
    <col min="13325" max="13325" width="7.75" style="15" customWidth="1"/>
    <col min="13326" max="13326" width="9" style="15" customWidth="1"/>
    <col min="13327" max="13329" width="9.125" style="15" customWidth="1"/>
    <col min="13330" max="13330" width="10.125" style="15" customWidth="1"/>
    <col min="13331" max="13331" width="10.75" style="15" customWidth="1"/>
    <col min="13332" max="13332" width="10" style="15" customWidth="1"/>
    <col min="13333" max="13333" width="9.375" style="15" customWidth="1"/>
    <col min="13334" max="13335" width="10.75" style="15" customWidth="1"/>
    <col min="13336" max="13336" width="9.25" style="15" customWidth="1"/>
    <col min="13337" max="13341" width="10.75" style="15" customWidth="1"/>
    <col min="13342" max="13342" width="10.375" style="15" customWidth="1"/>
    <col min="13343" max="13345" width="8.875" style="15" customWidth="1"/>
    <col min="13346" max="13347" width="10.125" style="15" customWidth="1"/>
    <col min="13348" max="13350" width="9.625" style="15" customWidth="1"/>
    <col min="13351" max="13351" width="10.125" style="15" customWidth="1"/>
    <col min="13352" max="13356" width="0" style="15" hidden="1" customWidth="1"/>
    <col min="13357" max="13357" width="10.125" style="15" customWidth="1"/>
    <col min="13358" max="13360" width="9.625" style="15" customWidth="1"/>
    <col min="13361" max="13361" width="10.125" style="15" customWidth="1"/>
    <col min="13362" max="13373" width="0" style="15" hidden="1" customWidth="1"/>
    <col min="13374" max="13374" width="10.125" style="15" customWidth="1"/>
    <col min="13375" max="13376" width="9.875" style="15" customWidth="1"/>
    <col min="13377" max="13377" width="12.625" style="15" customWidth="1"/>
    <col min="13378" max="13378" width="9.875" style="15" customWidth="1"/>
    <col min="13379" max="13379" width="12.625" style="15" customWidth="1"/>
    <col min="13380" max="13380" width="10.125" style="15" customWidth="1"/>
    <col min="13381" max="13381" width="9.375" style="15" customWidth="1"/>
    <col min="13382" max="13578" width="9.125" style="15"/>
    <col min="13579" max="13579" width="5.125" style="15" customWidth="1"/>
    <col min="13580" max="13580" width="24" style="15" customWidth="1"/>
    <col min="13581" max="13581" width="7.75" style="15" customWidth="1"/>
    <col min="13582" max="13582" width="9" style="15" customWidth="1"/>
    <col min="13583" max="13585" width="9.125" style="15" customWidth="1"/>
    <col min="13586" max="13586" width="10.125" style="15" customWidth="1"/>
    <col min="13587" max="13587" width="10.75" style="15" customWidth="1"/>
    <col min="13588" max="13588" width="10" style="15" customWidth="1"/>
    <col min="13589" max="13589" width="9.375" style="15" customWidth="1"/>
    <col min="13590" max="13591" width="10.75" style="15" customWidth="1"/>
    <col min="13592" max="13592" width="9.25" style="15" customWidth="1"/>
    <col min="13593" max="13597" width="10.75" style="15" customWidth="1"/>
    <col min="13598" max="13598" width="10.375" style="15" customWidth="1"/>
    <col min="13599" max="13601" width="8.875" style="15" customWidth="1"/>
    <col min="13602" max="13603" width="10.125" style="15" customWidth="1"/>
    <col min="13604" max="13606" width="9.625" style="15" customWidth="1"/>
    <col min="13607" max="13607" width="10.125" style="15" customWidth="1"/>
    <col min="13608" max="13612" width="0" style="15" hidden="1" customWidth="1"/>
    <col min="13613" max="13613" width="10.125" style="15" customWidth="1"/>
    <col min="13614" max="13616" width="9.625" style="15" customWidth="1"/>
    <col min="13617" max="13617" width="10.125" style="15" customWidth="1"/>
    <col min="13618" max="13629" width="0" style="15" hidden="1" customWidth="1"/>
    <col min="13630" max="13630" width="10.125" style="15" customWidth="1"/>
    <col min="13631" max="13632" width="9.875" style="15" customWidth="1"/>
    <col min="13633" max="13633" width="12.625" style="15" customWidth="1"/>
    <col min="13634" max="13634" width="9.875" style="15" customWidth="1"/>
    <col min="13635" max="13635" width="12.625" style="15" customWidth="1"/>
    <col min="13636" max="13636" width="10.125" style="15" customWidth="1"/>
    <col min="13637" max="13637" width="9.375" style="15" customWidth="1"/>
    <col min="13638" max="13834" width="9.125" style="15"/>
    <col min="13835" max="13835" width="5.125" style="15" customWidth="1"/>
    <col min="13836" max="13836" width="24" style="15" customWidth="1"/>
    <col min="13837" max="13837" width="7.75" style="15" customWidth="1"/>
    <col min="13838" max="13838" width="9" style="15" customWidth="1"/>
    <col min="13839" max="13841" width="9.125" style="15" customWidth="1"/>
    <col min="13842" max="13842" width="10.125" style="15" customWidth="1"/>
    <col min="13843" max="13843" width="10.75" style="15" customWidth="1"/>
    <col min="13844" max="13844" width="10" style="15" customWidth="1"/>
    <col min="13845" max="13845" width="9.375" style="15" customWidth="1"/>
    <col min="13846" max="13847" width="10.75" style="15" customWidth="1"/>
    <col min="13848" max="13848" width="9.25" style="15" customWidth="1"/>
    <col min="13849" max="13853" width="10.75" style="15" customWidth="1"/>
    <col min="13854" max="13854" width="10.375" style="15" customWidth="1"/>
    <col min="13855" max="13857" width="8.875" style="15" customWidth="1"/>
    <col min="13858" max="13859" width="10.125" style="15" customWidth="1"/>
    <col min="13860" max="13862" width="9.625" style="15" customWidth="1"/>
    <col min="13863" max="13863" width="10.125" style="15" customWidth="1"/>
    <col min="13864" max="13868" width="0" style="15" hidden="1" customWidth="1"/>
    <col min="13869" max="13869" width="10.125" style="15" customWidth="1"/>
    <col min="13870" max="13872" width="9.625" style="15" customWidth="1"/>
    <col min="13873" max="13873" width="10.125" style="15" customWidth="1"/>
    <col min="13874" max="13885" width="0" style="15" hidden="1" customWidth="1"/>
    <col min="13886" max="13886" width="10.125" style="15" customWidth="1"/>
    <col min="13887" max="13888" width="9.875" style="15" customWidth="1"/>
    <col min="13889" max="13889" width="12.625" style="15" customWidth="1"/>
    <col min="13890" max="13890" width="9.875" style="15" customWidth="1"/>
    <col min="13891" max="13891" width="12.625" style="15" customWidth="1"/>
    <col min="13892" max="13892" width="10.125" style="15" customWidth="1"/>
    <col min="13893" max="13893" width="9.375" style="15" customWidth="1"/>
    <col min="13894" max="14090" width="9.125" style="15"/>
    <col min="14091" max="14091" width="5.125" style="15" customWidth="1"/>
    <col min="14092" max="14092" width="24" style="15" customWidth="1"/>
    <col min="14093" max="14093" width="7.75" style="15" customWidth="1"/>
    <col min="14094" max="14094" width="9" style="15" customWidth="1"/>
    <col min="14095" max="14097" width="9.125" style="15" customWidth="1"/>
    <col min="14098" max="14098" width="10.125" style="15" customWidth="1"/>
    <col min="14099" max="14099" width="10.75" style="15" customWidth="1"/>
    <col min="14100" max="14100" width="10" style="15" customWidth="1"/>
    <col min="14101" max="14101" width="9.375" style="15" customWidth="1"/>
    <col min="14102" max="14103" width="10.75" style="15" customWidth="1"/>
    <col min="14104" max="14104" width="9.25" style="15" customWidth="1"/>
    <col min="14105" max="14109" width="10.75" style="15" customWidth="1"/>
    <col min="14110" max="14110" width="10.375" style="15" customWidth="1"/>
    <col min="14111" max="14113" width="8.875" style="15" customWidth="1"/>
    <col min="14114" max="14115" width="10.125" style="15" customWidth="1"/>
    <col min="14116" max="14118" width="9.625" style="15" customWidth="1"/>
    <col min="14119" max="14119" width="10.125" style="15" customWidth="1"/>
    <col min="14120" max="14124" width="0" style="15" hidden="1" customWidth="1"/>
    <col min="14125" max="14125" width="10.125" style="15" customWidth="1"/>
    <col min="14126" max="14128" width="9.625" style="15" customWidth="1"/>
    <col min="14129" max="14129" width="10.125" style="15" customWidth="1"/>
    <col min="14130" max="14141" width="0" style="15" hidden="1" customWidth="1"/>
    <col min="14142" max="14142" width="10.125" style="15" customWidth="1"/>
    <col min="14143" max="14144" width="9.875" style="15" customWidth="1"/>
    <col min="14145" max="14145" width="12.625" style="15" customWidth="1"/>
    <col min="14146" max="14146" width="9.875" style="15" customWidth="1"/>
    <col min="14147" max="14147" width="12.625" style="15" customWidth="1"/>
    <col min="14148" max="14148" width="10.125" style="15" customWidth="1"/>
    <col min="14149" max="14149" width="9.375" style="15" customWidth="1"/>
    <col min="14150" max="14346" width="9.125" style="15"/>
    <col min="14347" max="14347" width="5.125" style="15" customWidth="1"/>
    <col min="14348" max="14348" width="24" style="15" customWidth="1"/>
    <col min="14349" max="14349" width="7.75" style="15" customWidth="1"/>
    <col min="14350" max="14350" width="9" style="15" customWidth="1"/>
    <col min="14351" max="14353" width="9.125" style="15" customWidth="1"/>
    <col min="14354" max="14354" width="10.125" style="15" customWidth="1"/>
    <col min="14355" max="14355" width="10.75" style="15" customWidth="1"/>
    <col min="14356" max="14356" width="10" style="15" customWidth="1"/>
    <col min="14357" max="14357" width="9.375" style="15" customWidth="1"/>
    <col min="14358" max="14359" width="10.75" style="15" customWidth="1"/>
    <col min="14360" max="14360" width="9.25" style="15" customWidth="1"/>
    <col min="14361" max="14365" width="10.75" style="15" customWidth="1"/>
    <col min="14366" max="14366" width="10.375" style="15" customWidth="1"/>
    <col min="14367" max="14369" width="8.875" style="15" customWidth="1"/>
    <col min="14370" max="14371" width="10.125" style="15" customWidth="1"/>
    <col min="14372" max="14374" width="9.625" style="15" customWidth="1"/>
    <col min="14375" max="14375" width="10.125" style="15" customWidth="1"/>
    <col min="14376" max="14380" width="0" style="15" hidden="1" customWidth="1"/>
    <col min="14381" max="14381" width="10.125" style="15" customWidth="1"/>
    <col min="14382" max="14384" width="9.625" style="15" customWidth="1"/>
    <col min="14385" max="14385" width="10.125" style="15" customWidth="1"/>
    <col min="14386" max="14397" width="0" style="15" hidden="1" customWidth="1"/>
    <col min="14398" max="14398" width="10.125" style="15" customWidth="1"/>
    <col min="14399" max="14400" width="9.875" style="15" customWidth="1"/>
    <col min="14401" max="14401" width="12.625" style="15" customWidth="1"/>
    <col min="14402" max="14402" width="9.875" style="15" customWidth="1"/>
    <col min="14403" max="14403" width="12.625" style="15" customWidth="1"/>
    <col min="14404" max="14404" width="10.125" style="15" customWidth="1"/>
    <col min="14405" max="14405" width="9.375" style="15" customWidth="1"/>
    <col min="14406" max="14602" width="9.125" style="15"/>
    <col min="14603" max="14603" width="5.125" style="15" customWidth="1"/>
    <col min="14604" max="14604" width="24" style="15" customWidth="1"/>
    <col min="14605" max="14605" width="7.75" style="15" customWidth="1"/>
    <col min="14606" max="14606" width="9" style="15" customWidth="1"/>
    <col min="14607" max="14609" width="9.125" style="15" customWidth="1"/>
    <col min="14610" max="14610" width="10.125" style="15" customWidth="1"/>
    <col min="14611" max="14611" width="10.75" style="15" customWidth="1"/>
    <col min="14612" max="14612" width="10" style="15" customWidth="1"/>
    <col min="14613" max="14613" width="9.375" style="15" customWidth="1"/>
    <col min="14614" max="14615" width="10.75" style="15" customWidth="1"/>
    <col min="14616" max="14616" width="9.25" style="15" customWidth="1"/>
    <col min="14617" max="14621" width="10.75" style="15" customWidth="1"/>
    <col min="14622" max="14622" width="10.375" style="15" customWidth="1"/>
    <col min="14623" max="14625" width="8.875" style="15" customWidth="1"/>
    <col min="14626" max="14627" width="10.125" style="15" customWidth="1"/>
    <col min="14628" max="14630" width="9.625" style="15" customWidth="1"/>
    <col min="14631" max="14631" width="10.125" style="15" customWidth="1"/>
    <col min="14632" max="14636" width="0" style="15" hidden="1" customWidth="1"/>
    <col min="14637" max="14637" width="10.125" style="15" customWidth="1"/>
    <col min="14638" max="14640" width="9.625" style="15" customWidth="1"/>
    <col min="14641" max="14641" width="10.125" style="15" customWidth="1"/>
    <col min="14642" max="14653" width="0" style="15" hidden="1" customWidth="1"/>
    <col min="14654" max="14654" width="10.125" style="15" customWidth="1"/>
    <col min="14655" max="14656" width="9.875" style="15" customWidth="1"/>
    <col min="14657" max="14657" width="12.625" style="15" customWidth="1"/>
    <col min="14658" max="14658" width="9.875" style="15" customWidth="1"/>
    <col min="14659" max="14659" width="12.625" style="15" customWidth="1"/>
    <col min="14660" max="14660" width="10.125" style="15" customWidth="1"/>
    <col min="14661" max="14661" width="9.375" style="15" customWidth="1"/>
    <col min="14662" max="14858" width="9.125" style="15"/>
    <col min="14859" max="14859" width="5.125" style="15" customWidth="1"/>
    <col min="14860" max="14860" width="24" style="15" customWidth="1"/>
    <col min="14861" max="14861" width="7.75" style="15" customWidth="1"/>
    <col min="14862" max="14862" width="9" style="15" customWidth="1"/>
    <col min="14863" max="14865" width="9.125" style="15" customWidth="1"/>
    <col min="14866" max="14866" width="10.125" style="15" customWidth="1"/>
    <col min="14867" max="14867" width="10.75" style="15" customWidth="1"/>
    <col min="14868" max="14868" width="10" style="15" customWidth="1"/>
    <col min="14869" max="14869" width="9.375" style="15" customWidth="1"/>
    <col min="14870" max="14871" width="10.75" style="15" customWidth="1"/>
    <col min="14872" max="14872" width="9.25" style="15" customWidth="1"/>
    <col min="14873" max="14877" width="10.75" style="15" customWidth="1"/>
    <col min="14878" max="14878" width="10.375" style="15" customWidth="1"/>
    <col min="14879" max="14881" width="8.875" style="15" customWidth="1"/>
    <col min="14882" max="14883" width="10.125" style="15" customWidth="1"/>
    <col min="14884" max="14886" width="9.625" style="15" customWidth="1"/>
    <col min="14887" max="14887" width="10.125" style="15" customWidth="1"/>
    <col min="14888" max="14892" width="0" style="15" hidden="1" customWidth="1"/>
    <col min="14893" max="14893" width="10.125" style="15" customWidth="1"/>
    <col min="14894" max="14896" width="9.625" style="15" customWidth="1"/>
    <col min="14897" max="14897" width="10.125" style="15" customWidth="1"/>
    <col min="14898" max="14909" width="0" style="15" hidden="1" customWidth="1"/>
    <col min="14910" max="14910" width="10.125" style="15" customWidth="1"/>
    <col min="14911" max="14912" width="9.875" style="15" customWidth="1"/>
    <col min="14913" max="14913" width="12.625" style="15" customWidth="1"/>
    <col min="14914" max="14914" width="9.875" style="15" customWidth="1"/>
    <col min="14915" max="14915" width="12.625" style="15" customWidth="1"/>
    <col min="14916" max="14916" width="10.125" style="15" customWidth="1"/>
    <col min="14917" max="14917" width="9.375" style="15" customWidth="1"/>
    <col min="14918" max="15114" width="9.125" style="15"/>
    <col min="15115" max="15115" width="5.125" style="15" customWidth="1"/>
    <col min="15116" max="15116" width="24" style="15" customWidth="1"/>
    <col min="15117" max="15117" width="7.75" style="15" customWidth="1"/>
    <col min="15118" max="15118" width="9" style="15" customWidth="1"/>
    <col min="15119" max="15121" width="9.125" style="15" customWidth="1"/>
    <col min="15122" max="15122" width="10.125" style="15" customWidth="1"/>
    <col min="15123" max="15123" width="10.75" style="15" customWidth="1"/>
    <col min="15124" max="15124" width="10" style="15" customWidth="1"/>
    <col min="15125" max="15125" width="9.375" style="15" customWidth="1"/>
    <col min="15126" max="15127" width="10.75" style="15" customWidth="1"/>
    <col min="15128" max="15128" width="9.25" style="15" customWidth="1"/>
    <col min="15129" max="15133" width="10.75" style="15" customWidth="1"/>
    <col min="15134" max="15134" width="10.375" style="15" customWidth="1"/>
    <col min="15135" max="15137" width="8.875" style="15" customWidth="1"/>
    <col min="15138" max="15139" width="10.125" style="15" customWidth="1"/>
    <col min="15140" max="15142" width="9.625" style="15" customWidth="1"/>
    <col min="15143" max="15143" width="10.125" style="15" customWidth="1"/>
    <col min="15144" max="15148" width="0" style="15" hidden="1" customWidth="1"/>
    <col min="15149" max="15149" width="10.125" style="15" customWidth="1"/>
    <col min="15150" max="15152" width="9.625" style="15" customWidth="1"/>
    <col min="15153" max="15153" width="10.125" style="15" customWidth="1"/>
    <col min="15154" max="15165" width="0" style="15" hidden="1" customWidth="1"/>
    <col min="15166" max="15166" width="10.125" style="15" customWidth="1"/>
    <col min="15167" max="15168" width="9.875" style="15" customWidth="1"/>
    <col min="15169" max="15169" width="12.625" style="15" customWidth="1"/>
    <col min="15170" max="15170" width="9.875" style="15" customWidth="1"/>
    <col min="15171" max="15171" width="12.625" style="15" customWidth="1"/>
    <col min="15172" max="15172" width="10.125" style="15" customWidth="1"/>
    <col min="15173" max="15173" width="9.375" style="15" customWidth="1"/>
    <col min="15174" max="15370" width="9.125" style="15"/>
    <col min="15371" max="15371" width="5.125" style="15" customWidth="1"/>
    <col min="15372" max="15372" width="24" style="15" customWidth="1"/>
    <col min="15373" max="15373" width="7.75" style="15" customWidth="1"/>
    <col min="15374" max="15374" width="9" style="15" customWidth="1"/>
    <col min="15375" max="15377" width="9.125" style="15" customWidth="1"/>
    <col min="15378" max="15378" width="10.125" style="15" customWidth="1"/>
    <col min="15379" max="15379" width="10.75" style="15" customWidth="1"/>
    <col min="15380" max="15380" width="10" style="15" customWidth="1"/>
    <col min="15381" max="15381" width="9.375" style="15" customWidth="1"/>
    <col min="15382" max="15383" width="10.75" style="15" customWidth="1"/>
    <col min="15384" max="15384" width="9.25" style="15" customWidth="1"/>
    <col min="15385" max="15389" width="10.75" style="15" customWidth="1"/>
    <col min="15390" max="15390" width="10.375" style="15" customWidth="1"/>
    <col min="15391" max="15393" width="8.875" style="15" customWidth="1"/>
    <col min="15394" max="15395" width="10.125" style="15" customWidth="1"/>
    <col min="15396" max="15398" width="9.625" style="15" customWidth="1"/>
    <col min="15399" max="15399" width="10.125" style="15" customWidth="1"/>
    <col min="15400" max="15404" width="0" style="15" hidden="1" customWidth="1"/>
    <col min="15405" max="15405" width="10.125" style="15" customWidth="1"/>
    <col min="15406" max="15408" width="9.625" style="15" customWidth="1"/>
    <col min="15409" max="15409" width="10.125" style="15" customWidth="1"/>
    <col min="15410" max="15421" width="0" style="15" hidden="1" customWidth="1"/>
    <col min="15422" max="15422" width="10.125" style="15" customWidth="1"/>
    <col min="15423" max="15424" width="9.875" style="15" customWidth="1"/>
    <col min="15425" max="15425" width="12.625" style="15" customWidth="1"/>
    <col min="15426" max="15426" width="9.875" style="15" customWidth="1"/>
    <col min="15427" max="15427" width="12.625" style="15" customWidth="1"/>
    <col min="15428" max="15428" width="10.125" style="15" customWidth="1"/>
    <col min="15429" max="15429" width="9.375" style="15" customWidth="1"/>
    <col min="15430" max="15626" width="9.125" style="15"/>
    <col min="15627" max="15627" width="5.125" style="15" customWidth="1"/>
    <col min="15628" max="15628" width="24" style="15" customWidth="1"/>
    <col min="15629" max="15629" width="7.75" style="15" customWidth="1"/>
    <col min="15630" max="15630" width="9" style="15" customWidth="1"/>
    <col min="15631" max="15633" width="9.125" style="15" customWidth="1"/>
    <col min="15634" max="15634" width="10.125" style="15" customWidth="1"/>
    <col min="15635" max="15635" width="10.75" style="15" customWidth="1"/>
    <col min="15636" max="15636" width="10" style="15" customWidth="1"/>
    <col min="15637" max="15637" width="9.375" style="15" customWidth="1"/>
    <col min="15638" max="15639" width="10.75" style="15" customWidth="1"/>
    <col min="15640" max="15640" width="9.25" style="15" customWidth="1"/>
    <col min="15641" max="15645" width="10.75" style="15" customWidth="1"/>
    <col min="15646" max="15646" width="10.375" style="15" customWidth="1"/>
    <col min="15647" max="15649" width="8.875" style="15" customWidth="1"/>
    <col min="15650" max="15651" width="10.125" style="15" customWidth="1"/>
    <col min="15652" max="15654" width="9.625" style="15" customWidth="1"/>
    <col min="15655" max="15655" width="10.125" style="15" customWidth="1"/>
    <col min="15656" max="15660" width="0" style="15" hidden="1" customWidth="1"/>
    <col min="15661" max="15661" width="10.125" style="15" customWidth="1"/>
    <col min="15662" max="15664" width="9.625" style="15" customWidth="1"/>
    <col min="15665" max="15665" width="10.125" style="15" customWidth="1"/>
    <col min="15666" max="15677" width="0" style="15" hidden="1" customWidth="1"/>
    <col min="15678" max="15678" width="10.125" style="15" customWidth="1"/>
    <col min="15679" max="15680" width="9.875" style="15" customWidth="1"/>
    <col min="15681" max="15681" width="12.625" style="15" customWidth="1"/>
    <col min="15682" max="15682" width="9.875" style="15" customWidth="1"/>
    <col min="15683" max="15683" width="12.625" style="15" customWidth="1"/>
    <col min="15684" max="15684" width="10.125" style="15" customWidth="1"/>
    <col min="15685" max="15685" width="9.375" style="15" customWidth="1"/>
    <col min="15686" max="15882" width="9.125" style="15"/>
    <col min="15883" max="15883" width="5.125" style="15" customWidth="1"/>
    <col min="15884" max="15884" width="24" style="15" customWidth="1"/>
    <col min="15885" max="15885" width="7.75" style="15" customWidth="1"/>
    <col min="15886" max="15886" width="9" style="15" customWidth="1"/>
    <col min="15887" max="15889" width="9.125" style="15" customWidth="1"/>
    <col min="15890" max="15890" width="10.125" style="15" customWidth="1"/>
    <col min="15891" max="15891" width="10.75" style="15" customWidth="1"/>
    <col min="15892" max="15892" width="10" style="15" customWidth="1"/>
    <col min="15893" max="15893" width="9.375" style="15" customWidth="1"/>
    <col min="15894" max="15895" width="10.75" style="15" customWidth="1"/>
    <col min="15896" max="15896" width="9.25" style="15" customWidth="1"/>
    <col min="15897" max="15901" width="10.75" style="15" customWidth="1"/>
    <col min="15902" max="15902" width="10.375" style="15" customWidth="1"/>
    <col min="15903" max="15905" width="8.875" style="15" customWidth="1"/>
    <col min="15906" max="15907" width="10.125" style="15" customWidth="1"/>
    <col min="15908" max="15910" width="9.625" style="15" customWidth="1"/>
    <col min="15911" max="15911" width="10.125" style="15" customWidth="1"/>
    <col min="15912" max="15916" width="0" style="15" hidden="1" customWidth="1"/>
    <col min="15917" max="15917" width="10.125" style="15" customWidth="1"/>
    <col min="15918" max="15920" width="9.625" style="15" customWidth="1"/>
    <col min="15921" max="15921" width="10.125" style="15" customWidth="1"/>
    <col min="15922" max="15933" width="0" style="15" hidden="1" customWidth="1"/>
    <col min="15934" max="15934" width="10.125" style="15" customWidth="1"/>
    <col min="15935" max="15936" width="9.875" style="15" customWidth="1"/>
    <col min="15937" max="15937" width="12.625" style="15" customWidth="1"/>
    <col min="15938" max="15938" width="9.875" style="15" customWidth="1"/>
    <col min="15939" max="15939" width="12.625" style="15" customWidth="1"/>
    <col min="15940" max="15940" width="10.125" style="15" customWidth="1"/>
    <col min="15941" max="15941" width="9.375" style="15" customWidth="1"/>
    <col min="15942" max="16138" width="9.125" style="15"/>
    <col min="16139" max="16139" width="5.125" style="15" customWidth="1"/>
    <col min="16140" max="16140" width="24" style="15" customWidth="1"/>
    <col min="16141" max="16141" width="7.75" style="15" customWidth="1"/>
    <col min="16142" max="16142" width="9" style="15" customWidth="1"/>
    <col min="16143" max="16145" width="9.125" style="15" customWidth="1"/>
    <col min="16146" max="16146" width="10.125" style="15" customWidth="1"/>
    <col min="16147" max="16147" width="10.75" style="15" customWidth="1"/>
    <col min="16148" max="16148" width="10" style="15" customWidth="1"/>
    <col min="16149" max="16149" width="9.375" style="15" customWidth="1"/>
    <col min="16150" max="16151" width="10.75" style="15" customWidth="1"/>
    <col min="16152" max="16152" width="9.25" style="15" customWidth="1"/>
    <col min="16153" max="16157" width="10.75" style="15" customWidth="1"/>
    <col min="16158" max="16158" width="10.375" style="15" customWidth="1"/>
    <col min="16159" max="16161" width="8.875" style="15" customWidth="1"/>
    <col min="16162" max="16163" width="10.125" style="15" customWidth="1"/>
    <col min="16164" max="16166" width="9.625" style="15" customWidth="1"/>
    <col min="16167" max="16167" width="10.125" style="15" customWidth="1"/>
    <col min="16168" max="16172" width="0" style="15" hidden="1" customWidth="1"/>
    <col min="16173" max="16173" width="10.125" style="15" customWidth="1"/>
    <col min="16174" max="16176" width="9.625" style="15" customWidth="1"/>
    <col min="16177" max="16177" width="10.125" style="15" customWidth="1"/>
    <col min="16178" max="16189" width="0" style="15" hidden="1" customWidth="1"/>
    <col min="16190" max="16190" width="10.125" style="15" customWidth="1"/>
    <col min="16191" max="16192" width="9.875" style="15" customWidth="1"/>
    <col min="16193" max="16193" width="12.625" style="15" customWidth="1"/>
    <col min="16194" max="16194" width="9.875" style="15" customWidth="1"/>
    <col min="16195" max="16195" width="12.625" style="15" customWidth="1"/>
    <col min="16196" max="16196" width="10.125" style="15" customWidth="1"/>
    <col min="16197" max="16197" width="9.375" style="15" customWidth="1"/>
    <col min="16198" max="16384" width="9.125" style="15"/>
  </cols>
  <sheetData>
    <row r="1" spans="1:72" s="16" customFormat="1" ht="34.5" customHeight="1">
      <c r="A1" s="721" t="s">
        <v>91</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56"/>
      <c r="AH1" s="56"/>
      <c r="AI1" s="56"/>
      <c r="AJ1" s="56"/>
      <c r="AK1" s="56"/>
      <c r="AL1" s="56"/>
      <c r="AM1" s="56"/>
      <c r="AN1" s="56"/>
      <c r="AO1" s="56"/>
      <c r="AP1" s="56"/>
      <c r="AQ1" s="56"/>
      <c r="AR1" s="56"/>
      <c r="AS1" s="56"/>
      <c r="AT1" s="56"/>
      <c r="AU1" s="56"/>
      <c r="AV1" s="56"/>
      <c r="AW1" s="56"/>
      <c r="AX1" s="56"/>
      <c r="AY1" s="57"/>
      <c r="AZ1" s="57"/>
      <c r="BA1" s="57"/>
      <c r="BB1" s="57"/>
      <c r="BC1" s="57"/>
      <c r="BD1" s="57"/>
      <c r="BE1" s="57"/>
      <c r="BF1" s="57"/>
      <c r="BG1" s="57"/>
      <c r="BH1" s="57" t="s">
        <v>0</v>
      </c>
      <c r="BI1" s="57"/>
      <c r="BJ1" s="57"/>
      <c r="BK1" s="57"/>
      <c r="BL1" s="57"/>
      <c r="BM1" s="57"/>
      <c r="BN1" s="57"/>
      <c r="BO1" s="57"/>
      <c r="BP1" s="57"/>
      <c r="BQ1" s="57"/>
      <c r="BR1" s="57"/>
      <c r="BS1" s="57"/>
      <c r="BT1" s="57"/>
    </row>
    <row r="2" spans="1:72" s="16" customFormat="1" ht="32.25" customHeight="1">
      <c r="A2" s="754" t="s">
        <v>1</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58"/>
      <c r="AH2" s="58"/>
      <c r="AI2" s="58"/>
      <c r="AJ2" s="58"/>
      <c r="AK2" s="58"/>
      <c r="AL2" s="58"/>
      <c r="AM2" s="58"/>
      <c r="AN2" s="58"/>
      <c r="AO2" s="58"/>
      <c r="AP2" s="58"/>
      <c r="AQ2" s="58"/>
      <c r="AR2" s="58"/>
      <c r="AS2" s="58"/>
      <c r="AT2" s="58"/>
      <c r="AU2" s="58"/>
      <c r="AV2" s="58"/>
      <c r="AW2" s="58"/>
      <c r="AX2" s="58"/>
      <c r="AY2" s="59"/>
      <c r="AZ2" s="59"/>
      <c r="BA2" s="59"/>
      <c r="BB2" s="59"/>
      <c r="BC2" s="59"/>
      <c r="BD2" s="59"/>
      <c r="BE2" s="59"/>
      <c r="BF2" s="59"/>
      <c r="BG2" s="59"/>
      <c r="BH2" s="59" t="s">
        <v>49</v>
      </c>
      <c r="BI2" s="59"/>
      <c r="BJ2" s="59"/>
      <c r="BK2" s="59"/>
      <c r="BL2" s="59"/>
      <c r="BM2" s="59"/>
      <c r="BN2" s="59"/>
      <c r="BO2" s="59"/>
      <c r="BP2" s="59"/>
      <c r="BQ2" s="59"/>
      <c r="BR2" s="59"/>
      <c r="BS2" s="59"/>
      <c r="BT2" s="59"/>
    </row>
    <row r="3" spans="1:72" s="16" customFormat="1" ht="26.25" customHeight="1">
      <c r="A3" s="755" t="s">
        <v>92</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row>
    <row r="4" spans="1:72" s="16" customFormat="1" ht="33" customHeight="1">
      <c r="A4" s="756" t="s">
        <v>93</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row>
    <row r="5" spans="1:72" ht="33.75" customHeight="1">
      <c r="A5" s="757" t="s">
        <v>94</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757"/>
      <c r="BD5" s="757"/>
      <c r="BE5" s="757"/>
      <c r="BF5" s="757"/>
      <c r="BG5" s="757"/>
      <c r="BH5" s="757"/>
      <c r="BI5" s="757"/>
      <c r="BJ5" s="757"/>
      <c r="BK5" s="757"/>
      <c r="BL5" s="757"/>
      <c r="BM5" s="757"/>
      <c r="BN5" s="757"/>
      <c r="BO5" s="757"/>
      <c r="BP5" s="757"/>
      <c r="BQ5" s="757"/>
    </row>
    <row r="6" spans="1:72" ht="35.25" customHeight="1">
      <c r="A6" s="758" t="s">
        <v>95</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8"/>
      <c r="BJ6" s="758"/>
      <c r="BK6" s="758"/>
      <c r="BL6" s="758"/>
      <c r="BM6" s="758"/>
      <c r="BN6" s="758"/>
      <c r="BO6" s="758"/>
      <c r="BP6" s="758"/>
      <c r="BQ6" s="758"/>
    </row>
    <row r="7" spans="1:72" s="17" customFormat="1" ht="35.25" customHeight="1">
      <c r="A7" s="759" t="s">
        <v>3</v>
      </c>
      <c r="B7" s="759"/>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759"/>
      <c r="BM7" s="759"/>
      <c r="BN7" s="759"/>
      <c r="BO7" s="759"/>
      <c r="BP7" s="759"/>
      <c r="BQ7" s="759"/>
    </row>
    <row r="8" spans="1:72" s="18" customFormat="1" ht="48.75" customHeight="1">
      <c r="A8" s="722" t="s">
        <v>22</v>
      </c>
      <c r="B8" s="722" t="s">
        <v>51</v>
      </c>
      <c r="C8" s="722" t="s">
        <v>24</v>
      </c>
      <c r="D8" s="722" t="s">
        <v>25</v>
      </c>
      <c r="E8" s="722" t="s">
        <v>26</v>
      </c>
      <c r="F8" s="722" t="s">
        <v>52</v>
      </c>
      <c r="G8" s="722" t="s">
        <v>53</v>
      </c>
      <c r="H8" s="711" t="s">
        <v>54</v>
      </c>
      <c r="I8" s="712"/>
      <c r="J8" s="712"/>
      <c r="K8" s="712"/>
      <c r="L8" s="712"/>
      <c r="M8" s="712"/>
      <c r="N8" s="712"/>
      <c r="O8" s="713"/>
      <c r="P8" s="705" t="s">
        <v>96</v>
      </c>
      <c r="Q8" s="760"/>
      <c r="R8" s="760"/>
      <c r="S8" s="760"/>
      <c r="T8" s="760"/>
      <c r="U8" s="760"/>
      <c r="V8" s="760"/>
      <c r="W8" s="705" t="s">
        <v>97</v>
      </c>
      <c r="X8" s="760"/>
      <c r="Y8" s="760"/>
      <c r="Z8" s="760"/>
      <c r="AA8" s="760"/>
      <c r="AB8" s="760"/>
      <c r="AC8" s="760"/>
      <c r="AD8" s="692" t="s">
        <v>58</v>
      </c>
      <c r="AE8" s="693"/>
      <c r="AF8" s="693"/>
      <c r="AG8" s="693"/>
      <c r="AH8" s="694"/>
      <c r="AI8" s="692" t="s">
        <v>98</v>
      </c>
      <c r="AJ8" s="693"/>
      <c r="AK8" s="693"/>
      <c r="AL8" s="693"/>
      <c r="AM8" s="693"/>
      <c r="AN8" s="693"/>
      <c r="AO8" s="694"/>
      <c r="AP8" s="692" t="s">
        <v>59</v>
      </c>
      <c r="AQ8" s="693"/>
      <c r="AR8" s="693"/>
      <c r="AS8" s="693"/>
      <c r="AT8" s="693"/>
      <c r="AU8" s="693"/>
      <c r="AV8" s="693"/>
      <c r="AW8" s="693"/>
      <c r="AX8" s="694"/>
      <c r="AY8" s="692" t="s">
        <v>28</v>
      </c>
      <c r="AZ8" s="693"/>
      <c r="BA8" s="693"/>
      <c r="BB8" s="693"/>
      <c r="BC8" s="693"/>
      <c r="BD8" s="693"/>
      <c r="BE8" s="693"/>
      <c r="BF8" s="693"/>
      <c r="BG8" s="694"/>
      <c r="BH8" s="692" t="s">
        <v>29</v>
      </c>
      <c r="BI8" s="693"/>
      <c r="BJ8" s="693"/>
      <c r="BK8" s="693"/>
      <c r="BL8" s="693"/>
      <c r="BM8" s="693"/>
      <c r="BN8" s="693"/>
      <c r="BO8" s="693"/>
      <c r="BP8" s="694"/>
      <c r="BQ8" s="705" t="s">
        <v>7</v>
      </c>
    </row>
    <row r="9" spans="1:72" s="18" customFormat="1" ht="29.25" customHeight="1">
      <c r="A9" s="723"/>
      <c r="B9" s="723"/>
      <c r="C9" s="723"/>
      <c r="D9" s="723"/>
      <c r="E9" s="723"/>
      <c r="F9" s="723"/>
      <c r="G9" s="723"/>
      <c r="H9" s="703" t="s">
        <v>60</v>
      </c>
      <c r="I9" s="703" t="s">
        <v>30</v>
      </c>
      <c r="J9" s="703"/>
      <c r="K9" s="703"/>
      <c r="L9" s="703"/>
      <c r="M9" s="703"/>
      <c r="N9" s="703"/>
      <c r="O9" s="703"/>
      <c r="P9" s="760"/>
      <c r="Q9" s="760"/>
      <c r="R9" s="760"/>
      <c r="S9" s="760"/>
      <c r="T9" s="760"/>
      <c r="U9" s="760"/>
      <c r="V9" s="760"/>
      <c r="W9" s="760"/>
      <c r="X9" s="760"/>
      <c r="Y9" s="760"/>
      <c r="Z9" s="760"/>
      <c r="AA9" s="760"/>
      <c r="AB9" s="760"/>
      <c r="AC9" s="760"/>
      <c r="AD9" s="695"/>
      <c r="AE9" s="696"/>
      <c r="AF9" s="696"/>
      <c r="AG9" s="696"/>
      <c r="AH9" s="697"/>
      <c r="AI9" s="695"/>
      <c r="AJ9" s="696"/>
      <c r="AK9" s="696"/>
      <c r="AL9" s="696"/>
      <c r="AM9" s="696"/>
      <c r="AN9" s="696"/>
      <c r="AO9" s="697"/>
      <c r="AP9" s="695"/>
      <c r="AQ9" s="696"/>
      <c r="AR9" s="696"/>
      <c r="AS9" s="696"/>
      <c r="AT9" s="696"/>
      <c r="AU9" s="696"/>
      <c r="AV9" s="696"/>
      <c r="AW9" s="696"/>
      <c r="AX9" s="697"/>
      <c r="AY9" s="695"/>
      <c r="AZ9" s="696"/>
      <c r="BA9" s="696"/>
      <c r="BB9" s="696"/>
      <c r="BC9" s="696"/>
      <c r="BD9" s="696"/>
      <c r="BE9" s="696"/>
      <c r="BF9" s="696"/>
      <c r="BG9" s="697"/>
      <c r="BH9" s="695"/>
      <c r="BI9" s="696"/>
      <c r="BJ9" s="696"/>
      <c r="BK9" s="696"/>
      <c r="BL9" s="696"/>
      <c r="BM9" s="696"/>
      <c r="BN9" s="696"/>
      <c r="BO9" s="696"/>
      <c r="BP9" s="697"/>
      <c r="BQ9" s="705"/>
    </row>
    <row r="10" spans="1:72" s="18" customFormat="1" ht="30.75" customHeight="1">
      <c r="A10" s="723"/>
      <c r="B10" s="723"/>
      <c r="C10" s="723"/>
      <c r="D10" s="723"/>
      <c r="E10" s="723"/>
      <c r="F10" s="723"/>
      <c r="G10" s="723"/>
      <c r="H10" s="703"/>
      <c r="I10" s="703" t="s">
        <v>31</v>
      </c>
      <c r="J10" s="761" t="s">
        <v>15</v>
      </c>
      <c r="K10" s="761"/>
      <c r="L10" s="761"/>
      <c r="M10" s="761"/>
      <c r="N10" s="761"/>
      <c r="O10" s="761"/>
      <c r="P10" s="703" t="s">
        <v>31</v>
      </c>
      <c r="Q10" s="761" t="s">
        <v>15</v>
      </c>
      <c r="R10" s="761"/>
      <c r="S10" s="761"/>
      <c r="T10" s="761"/>
      <c r="U10" s="761"/>
      <c r="V10" s="761"/>
      <c r="W10" s="703" t="s">
        <v>31</v>
      </c>
      <c r="X10" s="761" t="s">
        <v>15</v>
      </c>
      <c r="Y10" s="761"/>
      <c r="Z10" s="761"/>
      <c r="AA10" s="761"/>
      <c r="AB10" s="761"/>
      <c r="AC10" s="761"/>
      <c r="AD10" s="703" t="s">
        <v>31</v>
      </c>
      <c r="AE10" s="761" t="s">
        <v>15</v>
      </c>
      <c r="AF10" s="761"/>
      <c r="AG10" s="761"/>
      <c r="AH10" s="761"/>
      <c r="AI10" s="703" t="s">
        <v>31</v>
      </c>
      <c r="AJ10" s="761" t="s">
        <v>15</v>
      </c>
      <c r="AK10" s="761"/>
      <c r="AL10" s="761"/>
      <c r="AM10" s="761"/>
      <c r="AN10" s="761"/>
      <c r="AO10" s="761"/>
      <c r="AP10" s="703" t="s">
        <v>31</v>
      </c>
      <c r="AQ10" s="761" t="s">
        <v>15</v>
      </c>
      <c r="AR10" s="761"/>
      <c r="AS10" s="761"/>
      <c r="AT10" s="761"/>
      <c r="AU10" s="761"/>
      <c r="AV10" s="761"/>
      <c r="AW10" s="761"/>
      <c r="AX10" s="761"/>
      <c r="AY10" s="703" t="s">
        <v>31</v>
      </c>
      <c r="AZ10" s="761" t="s">
        <v>15</v>
      </c>
      <c r="BA10" s="761"/>
      <c r="BB10" s="761"/>
      <c r="BC10" s="761"/>
      <c r="BD10" s="761"/>
      <c r="BE10" s="761"/>
      <c r="BF10" s="761"/>
      <c r="BG10" s="761"/>
      <c r="BH10" s="703" t="s">
        <v>31</v>
      </c>
      <c r="BI10" s="761" t="s">
        <v>15</v>
      </c>
      <c r="BJ10" s="761"/>
      <c r="BK10" s="761"/>
      <c r="BL10" s="761"/>
      <c r="BM10" s="761"/>
      <c r="BN10" s="761"/>
      <c r="BO10" s="761"/>
      <c r="BP10" s="761"/>
      <c r="BQ10" s="705"/>
    </row>
    <row r="11" spans="1:72" s="18" customFormat="1" ht="40.15" customHeight="1">
      <c r="A11" s="723"/>
      <c r="B11" s="723"/>
      <c r="C11" s="723"/>
      <c r="D11" s="723"/>
      <c r="E11" s="723"/>
      <c r="F11" s="723"/>
      <c r="G11" s="723"/>
      <c r="H11" s="703"/>
      <c r="I11" s="703"/>
      <c r="J11" s="705" t="s">
        <v>61</v>
      </c>
      <c r="K11" s="705"/>
      <c r="L11" s="703" t="s">
        <v>62</v>
      </c>
      <c r="M11" s="703"/>
      <c r="N11" s="703"/>
      <c r="O11" s="703"/>
      <c r="P11" s="703"/>
      <c r="Q11" s="705" t="s">
        <v>63</v>
      </c>
      <c r="R11" s="705"/>
      <c r="S11" s="705"/>
      <c r="T11" s="711" t="s">
        <v>64</v>
      </c>
      <c r="U11" s="712"/>
      <c r="V11" s="713"/>
      <c r="W11" s="703"/>
      <c r="X11" s="705" t="s">
        <v>63</v>
      </c>
      <c r="Y11" s="705"/>
      <c r="Z11" s="705"/>
      <c r="AA11" s="711" t="s">
        <v>64</v>
      </c>
      <c r="AB11" s="712"/>
      <c r="AC11" s="713"/>
      <c r="AD11" s="703"/>
      <c r="AE11" s="705" t="s">
        <v>63</v>
      </c>
      <c r="AF11" s="705"/>
      <c r="AG11" s="705"/>
      <c r="AH11" s="703" t="s">
        <v>64</v>
      </c>
      <c r="AI11" s="703"/>
      <c r="AJ11" s="705" t="s">
        <v>63</v>
      </c>
      <c r="AK11" s="705"/>
      <c r="AL11" s="705"/>
      <c r="AM11" s="711" t="s">
        <v>64</v>
      </c>
      <c r="AN11" s="712"/>
      <c r="AO11" s="713"/>
      <c r="AP11" s="703"/>
      <c r="AQ11" s="762" t="s">
        <v>63</v>
      </c>
      <c r="AR11" s="763"/>
      <c r="AS11" s="763"/>
      <c r="AT11" s="763"/>
      <c r="AU11" s="764"/>
      <c r="AV11" s="711" t="s">
        <v>64</v>
      </c>
      <c r="AW11" s="712"/>
      <c r="AX11" s="713"/>
      <c r="AY11" s="703"/>
      <c r="AZ11" s="762" t="s">
        <v>63</v>
      </c>
      <c r="BA11" s="763"/>
      <c r="BB11" s="763"/>
      <c r="BC11" s="763"/>
      <c r="BD11" s="764"/>
      <c r="BE11" s="711" t="s">
        <v>64</v>
      </c>
      <c r="BF11" s="712"/>
      <c r="BG11" s="713"/>
      <c r="BH11" s="703"/>
      <c r="BI11" s="762" t="s">
        <v>63</v>
      </c>
      <c r="BJ11" s="763"/>
      <c r="BK11" s="763"/>
      <c r="BL11" s="763"/>
      <c r="BM11" s="764"/>
      <c r="BN11" s="711" t="s">
        <v>64</v>
      </c>
      <c r="BO11" s="712"/>
      <c r="BP11" s="713"/>
      <c r="BQ11" s="705"/>
    </row>
    <row r="12" spans="1:72" s="18" customFormat="1" ht="32.25" customHeight="1">
      <c r="A12" s="723"/>
      <c r="B12" s="723"/>
      <c r="C12" s="723"/>
      <c r="D12" s="723"/>
      <c r="E12" s="723"/>
      <c r="F12" s="723"/>
      <c r="G12" s="723"/>
      <c r="H12" s="703"/>
      <c r="I12" s="703"/>
      <c r="J12" s="705"/>
      <c r="K12" s="705"/>
      <c r="L12" s="703"/>
      <c r="M12" s="703"/>
      <c r="N12" s="703"/>
      <c r="O12" s="703"/>
      <c r="P12" s="703"/>
      <c r="Q12" s="703" t="s">
        <v>9</v>
      </c>
      <c r="R12" s="703" t="s">
        <v>65</v>
      </c>
      <c r="S12" s="703"/>
      <c r="T12" s="722" t="s">
        <v>9</v>
      </c>
      <c r="U12" s="762" t="s">
        <v>65</v>
      </c>
      <c r="V12" s="764"/>
      <c r="W12" s="703"/>
      <c r="X12" s="703" t="s">
        <v>9</v>
      </c>
      <c r="Y12" s="703" t="s">
        <v>65</v>
      </c>
      <c r="Z12" s="703"/>
      <c r="AA12" s="722" t="s">
        <v>9</v>
      </c>
      <c r="AB12" s="762" t="s">
        <v>65</v>
      </c>
      <c r="AC12" s="764"/>
      <c r="AD12" s="703"/>
      <c r="AE12" s="703" t="s">
        <v>9</v>
      </c>
      <c r="AF12" s="703" t="s">
        <v>65</v>
      </c>
      <c r="AG12" s="703"/>
      <c r="AH12" s="703"/>
      <c r="AI12" s="703"/>
      <c r="AJ12" s="703" t="s">
        <v>9</v>
      </c>
      <c r="AK12" s="703" t="s">
        <v>65</v>
      </c>
      <c r="AL12" s="703"/>
      <c r="AM12" s="722" t="s">
        <v>9</v>
      </c>
      <c r="AN12" s="762" t="s">
        <v>65</v>
      </c>
      <c r="AO12" s="764"/>
      <c r="AP12" s="703"/>
      <c r="AQ12" s="703" t="s">
        <v>9</v>
      </c>
      <c r="AR12" s="703" t="s">
        <v>65</v>
      </c>
      <c r="AS12" s="703"/>
      <c r="AT12" s="703"/>
      <c r="AU12" s="703"/>
      <c r="AV12" s="722" t="s">
        <v>9</v>
      </c>
      <c r="AW12" s="762" t="s">
        <v>65</v>
      </c>
      <c r="AX12" s="764"/>
      <c r="AY12" s="703"/>
      <c r="AZ12" s="703" t="s">
        <v>9</v>
      </c>
      <c r="BA12" s="703" t="s">
        <v>65</v>
      </c>
      <c r="BB12" s="703"/>
      <c r="BC12" s="703"/>
      <c r="BD12" s="703"/>
      <c r="BE12" s="722" t="s">
        <v>9</v>
      </c>
      <c r="BF12" s="762" t="s">
        <v>65</v>
      </c>
      <c r="BG12" s="764"/>
      <c r="BH12" s="703"/>
      <c r="BI12" s="703" t="s">
        <v>9</v>
      </c>
      <c r="BJ12" s="703" t="s">
        <v>65</v>
      </c>
      <c r="BK12" s="703"/>
      <c r="BL12" s="703"/>
      <c r="BM12" s="703"/>
      <c r="BN12" s="722" t="s">
        <v>9</v>
      </c>
      <c r="BO12" s="762" t="s">
        <v>65</v>
      </c>
      <c r="BP12" s="764"/>
      <c r="BQ12" s="705"/>
    </row>
    <row r="13" spans="1:72" s="18" customFormat="1" ht="30" customHeight="1">
      <c r="A13" s="723"/>
      <c r="B13" s="723"/>
      <c r="C13" s="723"/>
      <c r="D13" s="723"/>
      <c r="E13" s="723"/>
      <c r="F13" s="723"/>
      <c r="G13" s="723"/>
      <c r="H13" s="703"/>
      <c r="I13" s="703"/>
      <c r="J13" s="703" t="s">
        <v>9</v>
      </c>
      <c r="K13" s="703" t="s">
        <v>99</v>
      </c>
      <c r="L13" s="707" t="s">
        <v>66</v>
      </c>
      <c r="M13" s="711" t="s">
        <v>67</v>
      </c>
      <c r="N13" s="712"/>
      <c r="O13" s="713"/>
      <c r="P13" s="703"/>
      <c r="Q13" s="703"/>
      <c r="R13" s="703" t="s">
        <v>68</v>
      </c>
      <c r="S13" s="703" t="s">
        <v>69</v>
      </c>
      <c r="T13" s="723"/>
      <c r="U13" s="707" t="s">
        <v>70</v>
      </c>
      <c r="V13" s="707" t="s">
        <v>71</v>
      </c>
      <c r="W13" s="703"/>
      <c r="X13" s="703"/>
      <c r="Y13" s="703" t="s">
        <v>68</v>
      </c>
      <c r="Z13" s="703" t="s">
        <v>69</v>
      </c>
      <c r="AA13" s="723"/>
      <c r="AB13" s="707" t="s">
        <v>70</v>
      </c>
      <c r="AC13" s="707" t="s">
        <v>71</v>
      </c>
      <c r="AD13" s="703"/>
      <c r="AE13" s="703"/>
      <c r="AF13" s="703" t="s">
        <v>68</v>
      </c>
      <c r="AG13" s="703" t="s">
        <v>69</v>
      </c>
      <c r="AH13" s="703"/>
      <c r="AI13" s="703"/>
      <c r="AJ13" s="703"/>
      <c r="AK13" s="703" t="s">
        <v>99</v>
      </c>
      <c r="AL13" s="703" t="s">
        <v>69</v>
      </c>
      <c r="AM13" s="723"/>
      <c r="AN13" s="707" t="s">
        <v>70</v>
      </c>
      <c r="AO13" s="707" t="s">
        <v>71</v>
      </c>
      <c r="AP13" s="703"/>
      <c r="AQ13" s="703"/>
      <c r="AR13" s="703" t="s">
        <v>68</v>
      </c>
      <c r="AS13" s="703"/>
      <c r="AT13" s="703" t="s">
        <v>69</v>
      </c>
      <c r="AU13" s="703"/>
      <c r="AV13" s="723"/>
      <c r="AW13" s="707" t="s">
        <v>70</v>
      </c>
      <c r="AX13" s="707" t="s">
        <v>71</v>
      </c>
      <c r="AY13" s="703"/>
      <c r="AZ13" s="703"/>
      <c r="BA13" s="703" t="s">
        <v>68</v>
      </c>
      <c r="BB13" s="703"/>
      <c r="BC13" s="703" t="s">
        <v>69</v>
      </c>
      <c r="BD13" s="703"/>
      <c r="BE13" s="723"/>
      <c r="BF13" s="707" t="s">
        <v>70</v>
      </c>
      <c r="BG13" s="707" t="s">
        <v>71</v>
      </c>
      <c r="BH13" s="703"/>
      <c r="BI13" s="703"/>
      <c r="BJ13" s="703" t="s">
        <v>68</v>
      </c>
      <c r="BK13" s="703"/>
      <c r="BL13" s="703" t="s">
        <v>69</v>
      </c>
      <c r="BM13" s="703"/>
      <c r="BN13" s="723"/>
      <c r="BO13" s="707" t="s">
        <v>70</v>
      </c>
      <c r="BP13" s="707" t="s">
        <v>71</v>
      </c>
      <c r="BQ13" s="705"/>
    </row>
    <row r="14" spans="1:72" s="18" customFormat="1" ht="30" customHeight="1">
      <c r="A14" s="723"/>
      <c r="B14" s="723"/>
      <c r="C14" s="723"/>
      <c r="D14" s="723"/>
      <c r="E14" s="723"/>
      <c r="F14" s="723"/>
      <c r="G14" s="723"/>
      <c r="H14" s="703"/>
      <c r="I14" s="703"/>
      <c r="J14" s="703"/>
      <c r="K14" s="703"/>
      <c r="L14" s="716"/>
      <c r="M14" s="707" t="s">
        <v>9</v>
      </c>
      <c r="N14" s="711" t="s">
        <v>14</v>
      </c>
      <c r="O14" s="713"/>
      <c r="P14" s="703"/>
      <c r="Q14" s="703"/>
      <c r="R14" s="703"/>
      <c r="S14" s="703"/>
      <c r="T14" s="723"/>
      <c r="U14" s="716"/>
      <c r="V14" s="716"/>
      <c r="W14" s="703"/>
      <c r="X14" s="703"/>
      <c r="Y14" s="703"/>
      <c r="Z14" s="703"/>
      <c r="AA14" s="723"/>
      <c r="AB14" s="716"/>
      <c r="AC14" s="716"/>
      <c r="AD14" s="703"/>
      <c r="AE14" s="703"/>
      <c r="AF14" s="703"/>
      <c r="AG14" s="703"/>
      <c r="AH14" s="703"/>
      <c r="AI14" s="703"/>
      <c r="AJ14" s="703"/>
      <c r="AK14" s="703"/>
      <c r="AL14" s="703"/>
      <c r="AM14" s="723"/>
      <c r="AN14" s="716"/>
      <c r="AO14" s="716"/>
      <c r="AP14" s="703"/>
      <c r="AQ14" s="703"/>
      <c r="AR14" s="707" t="s">
        <v>9</v>
      </c>
      <c r="AS14" s="765" t="s">
        <v>72</v>
      </c>
      <c r="AT14" s="707" t="s">
        <v>9</v>
      </c>
      <c r="AU14" s="765" t="s">
        <v>72</v>
      </c>
      <c r="AV14" s="723"/>
      <c r="AW14" s="716"/>
      <c r="AX14" s="716"/>
      <c r="AY14" s="703"/>
      <c r="AZ14" s="703"/>
      <c r="BA14" s="707" t="s">
        <v>9</v>
      </c>
      <c r="BB14" s="765" t="s">
        <v>72</v>
      </c>
      <c r="BC14" s="707" t="s">
        <v>9</v>
      </c>
      <c r="BD14" s="765" t="s">
        <v>72</v>
      </c>
      <c r="BE14" s="723"/>
      <c r="BF14" s="716"/>
      <c r="BG14" s="716"/>
      <c r="BH14" s="703"/>
      <c r="BI14" s="703"/>
      <c r="BJ14" s="707" t="s">
        <v>9</v>
      </c>
      <c r="BK14" s="765" t="s">
        <v>72</v>
      </c>
      <c r="BL14" s="707" t="s">
        <v>9</v>
      </c>
      <c r="BM14" s="765" t="s">
        <v>72</v>
      </c>
      <c r="BN14" s="723"/>
      <c r="BO14" s="716"/>
      <c r="BP14" s="716"/>
      <c r="BQ14" s="705"/>
    </row>
    <row r="15" spans="1:72" s="18" customFormat="1" ht="70.5" customHeight="1">
      <c r="A15" s="724"/>
      <c r="B15" s="724"/>
      <c r="C15" s="724"/>
      <c r="D15" s="724"/>
      <c r="E15" s="724"/>
      <c r="F15" s="724"/>
      <c r="G15" s="724"/>
      <c r="H15" s="703"/>
      <c r="I15" s="703"/>
      <c r="J15" s="703"/>
      <c r="K15" s="703"/>
      <c r="L15" s="717"/>
      <c r="M15" s="717"/>
      <c r="N15" s="46" t="s">
        <v>70</v>
      </c>
      <c r="O15" s="46" t="s">
        <v>71</v>
      </c>
      <c r="P15" s="703"/>
      <c r="Q15" s="703"/>
      <c r="R15" s="703"/>
      <c r="S15" s="703"/>
      <c r="T15" s="724"/>
      <c r="U15" s="717"/>
      <c r="V15" s="717"/>
      <c r="W15" s="703"/>
      <c r="X15" s="703"/>
      <c r="Y15" s="703"/>
      <c r="Z15" s="703"/>
      <c r="AA15" s="724"/>
      <c r="AB15" s="717"/>
      <c r="AC15" s="717"/>
      <c r="AD15" s="703"/>
      <c r="AE15" s="703"/>
      <c r="AF15" s="703"/>
      <c r="AG15" s="703"/>
      <c r="AH15" s="703"/>
      <c r="AI15" s="703"/>
      <c r="AJ15" s="703"/>
      <c r="AK15" s="703"/>
      <c r="AL15" s="703"/>
      <c r="AM15" s="724"/>
      <c r="AN15" s="717"/>
      <c r="AO15" s="717"/>
      <c r="AP15" s="703"/>
      <c r="AQ15" s="703"/>
      <c r="AR15" s="717"/>
      <c r="AS15" s="766"/>
      <c r="AT15" s="717"/>
      <c r="AU15" s="766"/>
      <c r="AV15" s="724"/>
      <c r="AW15" s="717"/>
      <c r="AX15" s="717"/>
      <c r="AY15" s="703"/>
      <c r="AZ15" s="703"/>
      <c r="BA15" s="717"/>
      <c r="BB15" s="766"/>
      <c r="BC15" s="717"/>
      <c r="BD15" s="766"/>
      <c r="BE15" s="724"/>
      <c r="BF15" s="717"/>
      <c r="BG15" s="717"/>
      <c r="BH15" s="703"/>
      <c r="BI15" s="703"/>
      <c r="BJ15" s="717"/>
      <c r="BK15" s="766"/>
      <c r="BL15" s="717"/>
      <c r="BM15" s="766"/>
      <c r="BN15" s="724"/>
      <c r="BO15" s="717"/>
      <c r="BP15" s="717"/>
      <c r="BQ15" s="705"/>
    </row>
    <row r="16" spans="1:72" s="21" customFormat="1" ht="30.75" customHeight="1">
      <c r="A16" s="20">
        <v>1</v>
      </c>
      <c r="B16" s="20">
        <f>A16+1</f>
        <v>2</v>
      </c>
      <c r="C16" s="20">
        <f t="shared" ref="C16:BN16" si="0">B16+1</f>
        <v>3</v>
      </c>
      <c r="D16" s="20">
        <f t="shared" si="0"/>
        <v>4</v>
      </c>
      <c r="E16" s="20">
        <f t="shared" si="0"/>
        <v>5</v>
      </c>
      <c r="F16" s="20">
        <f t="shared" si="0"/>
        <v>6</v>
      </c>
      <c r="G16" s="20">
        <f t="shared" si="0"/>
        <v>7</v>
      </c>
      <c r="H16" s="20">
        <f t="shared" si="0"/>
        <v>8</v>
      </c>
      <c r="I16" s="20">
        <f t="shared" si="0"/>
        <v>9</v>
      </c>
      <c r="J16" s="20">
        <f t="shared" si="0"/>
        <v>10</v>
      </c>
      <c r="K16" s="20">
        <f t="shared" si="0"/>
        <v>11</v>
      </c>
      <c r="L16" s="20">
        <f t="shared" si="0"/>
        <v>12</v>
      </c>
      <c r="M16" s="20">
        <f t="shared" si="0"/>
        <v>13</v>
      </c>
      <c r="N16" s="20">
        <f t="shared" si="0"/>
        <v>14</v>
      </c>
      <c r="O16" s="20">
        <f t="shared" si="0"/>
        <v>15</v>
      </c>
      <c r="P16" s="20">
        <f t="shared" si="0"/>
        <v>16</v>
      </c>
      <c r="Q16" s="20">
        <f t="shared" si="0"/>
        <v>17</v>
      </c>
      <c r="R16" s="20">
        <f t="shared" si="0"/>
        <v>18</v>
      </c>
      <c r="S16" s="20">
        <f t="shared" si="0"/>
        <v>19</v>
      </c>
      <c r="T16" s="20">
        <f t="shared" si="0"/>
        <v>20</v>
      </c>
      <c r="U16" s="20">
        <f t="shared" si="0"/>
        <v>21</v>
      </c>
      <c r="V16" s="20">
        <f t="shared" si="0"/>
        <v>22</v>
      </c>
      <c r="W16" s="20">
        <v>16</v>
      </c>
      <c r="X16" s="20">
        <f t="shared" si="0"/>
        <v>17</v>
      </c>
      <c r="Y16" s="20">
        <f t="shared" si="0"/>
        <v>18</v>
      </c>
      <c r="Z16" s="20">
        <f t="shared" si="0"/>
        <v>19</v>
      </c>
      <c r="AA16" s="20">
        <f t="shared" si="0"/>
        <v>20</v>
      </c>
      <c r="AB16" s="20">
        <f t="shared" si="0"/>
        <v>21</v>
      </c>
      <c r="AC16" s="20">
        <f t="shared" si="0"/>
        <v>22</v>
      </c>
      <c r="AD16" s="20">
        <f t="shared" si="0"/>
        <v>23</v>
      </c>
      <c r="AE16" s="20">
        <f t="shared" si="0"/>
        <v>24</v>
      </c>
      <c r="AF16" s="20">
        <f t="shared" si="0"/>
        <v>25</v>
      </c>
      <c r="AG16" s="20">
        <f t="shared" si="0"/>
        <v>26</v>
      </c>
      <c r="AH16" s="20">
        <f t="shared" si="0"/>
        <v>27</v>
      </c>
      <c r="AI16" s="20">
        <v>23</v>
      </c>
      <c r="AJ16" s="20">
        <f t="shared" si="0"/>
        <v>24</v>
      </c>
      <c r="AK16" s="20">
        <f t="shared" si="0"/>
        <v>25</v>
      </c>
      <c r="AL16" s="20">
        <f t="shared" si="0"/>
        <v>26</v>
      </c>
      <c r="AM16" s="20">
        <f t="shared" si="0"/>
        <v>27</v>
      </c>
      <c r="AN16" s="20">
        <f t="shared" si="0"/>
        <v>28</v>
      </c>
      <c r="AO16" s="20">
        <f t="shared" si="0"/>
        <v>29</v>
      </c>
      <c r="AP16" s="20">
        <f t="shared" si="0"/>
        <v>30</v>
      </c>
      <c r="AQ16" s="20">
        <f t="shared" si="0"/>
        <v>31</v>
      </c>
      <c r="AR16" s="20">
        <f t="shared" si="0"/>
        <v>32</v>
      </c>
      <c r="AS16" s="20">
        <f t="shared" si="0"/>
        <v>33</v>
      </c>
      <c r="AT16" s="20">
        <f t="shared" si="0"/>
        <v>34</v>
      </c>
      <c r="AU16" s="20">
        <f t="shared" si="0"/>
        <v>35</v>
      </c>
      <c r="AV16" s="20">
        <f t="shared" si="0"/>
        <v>36</v>
      </c>
      <c r="AW16" s="20">
        <f t="shared" si="0"/>
        <v>37</v>
      </c>
      <c r="AX16" s="20">
        <f t="shared" si="0"/>
        <v>38</v>
      </c>
      <c r="AY16" s="20">
        <f t="shared" si="0"/>
        <v>39</v>
      </c>
      <c r="AZ16" s="20">
        <f t="shared" si="0"/>
        <v>40</v>
      </c>
      <c r="BA16" s="20">
        <f t="shared" si="0"/>
        <v>41</v>
      </c>
      <c r="BB16" s="20">
        <f t="shared" si="0"/>
        <v>42</v>
      </c>
      <c r="BC16" s="20">
        <f t="shared" si="0"/>
        <v>43</v>
      </c>
      <c r="BD16" s="20">
        <f t="shared" si="0"/>
        <v>44</v>
      </c>
      <c r="BE16" s="20">
        <f t="shared" si="0"/>
        <v>45</v>
      </c>
      <c r="BF16" s="20">
        <f t="shared" si="0"/>
        <v>46</v>
      </c>
      <c r="BG16" s="20">
        <f t="shared" si="0"/>
        <v>47</v>
      </c>
      <c r="BH16" s="20">
        <f t="shared" si="0"/>
        <v>48</v>
      </c>
      <c r="BI16" s="20">
        <f t="shared" si="0"/>
        <v>49</v>
      </c>
      <c r="BJ16" s="20">
        <f t="shared" si="0"/>
        <v>50</v>
      </c>
      <c r="BK16" s="20">
        <f t="shared" si="0"/>
        <v>51</v>
      </c>
      <c r="BL16" s="20">
        <f t="shared" si="0"/>
        <v>52</v>
      </c>
      <c r="BM16" s="20">
        <f t="shared" si="0"/>
        <v>53</v>
      </c>
      <c r="BN16" s="20">
        <f t="shared" si="0"/>
        <v>54</v>
      </c>
      <c r="BO16" s="20">
        <f t="shared" ref="BO16:BQ16" si="1">BN16+1</f>
        <v>55</v>
      </c>
      <c r="BP16" s="20">
        <f t="shared" si="1"/>
        <v>56</v>
      </c>
      <c r="BQ16" s="20">
        <f t="shared" si="1"/>
        <v>57</v>
      </c>
    </row>
    <row r="17" spans="1:74" s="21" customFormat="1" ht="36.75" customHeight="1">
      <c r="A17" s="20"/>
      <c r="B17" s="22" t="s">
        <v>13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74" s="48" customFormat="1" ht="106.5" hidden="1" customHeight="1">
      <c r="A18" s="47" t="s">
        <v>73</v>
      </c>
      <c r="B18" s="22" t="s">
        <v>74</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row>
    <row r="19" spans="1:74" ht="54.75" customHeight="1">
      <c r="A19" s="23" t="s">
        <v>32</v>
      </c>
      <c r="B19" s="24" t="s">
        <v>75</v>
      </c>
      <c r="C19" s="35"/>
      <c r="D19" s="35"/>
      <c r="E19" s="35"/>
      <c r="F19" s="35"/>
      <c r="G19" s="35"/>
      <c r="H19" s="35"/>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60"/>
      <c r="BS19" s="60"/>
      <c r="BT19" s="60"/>
      <c r="BU19" s="60"/>
      <c r="BV19" s="60"/>
    </row>
    <row r="20" spans="1:74" s="27" customFormat="1" ht="90.75" hidden="1" customHeight="1">
      <c r="A20" s="23">
        <v>1</v>
      </c>
      <c r="B20" s="28" t="s">
        <v>76</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61"/>
      <c r="BS20" s="61"/>
      <c r="BT20" s="61"/>
      <c r="BU20" s="61"/>
      <c r="BV20" s="62"/>
    </row>
    <row r="21" spans="1:74" s="27" customFormat="1" ht="77.650000000000006" customHeight="1">
      <c r="A21" s="29" t="s">
        <v>37</v>
      </c>
      <c r="B21" s="30" t="s">
        <v>34</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61"/>
      <c r="BS21" s="61"/>
      <c r="BT21" s="61"/>
      <c r="BU21" s="61"/>
      <c r="BV21" s="62"/>
    </row>
    <row r="22" spans="1:74" s="52" customFormat="1" ht="31.5" customHeight="1">
      <c r="A22" s="29" t="s">
        <v>35</v>
      </c>
      <c r="B22" s="30" t="s">
        <v>36</v>
      </c>
      <c r="C22" s="50"/>
      <c r="D22" s="50"/>
      <c r="E22" s="50"/>
      <c r="F22" s="50"/>
      <c r="G22" s="50"/>
      <c r="H22" s="50"/>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63"/>
      <c r="BS22" s="63"/>
      <c r="BT22" s="63"/>
      <c r="BU22" s="63"/>
      <c r="BV22" s="64"/>
    </row>
    <row r="23" spans="1:74" ht="34.15" customHeight="1">
      <c r="A23" s="31" t="s">
        <v>33</v>
      </c>
      <c r="B23" s="32" t="s">
        <v>38</v>
      </c>
      <c r="C23" s="35"/>
      <c r="D23" s="35"/>
      <c r="E23" s="35"/>
      <c r="F23" s="35"/>
      <c r="G23" s="35"/>
      <c r="H23" s="35"/>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40"/>
      <c r="BS23" s="40"/>
      <c r="BT23" s="40"/>
      <c r="BU23" s="40"/>
      <c r="BV23" s="60"/>
    </row>
    <row r="24" spans="1:74" ht="36.75" customHeight="1">
      <c r="A24" s="31" t="s">
        <v>46</v>
      </c>
      <c r="B24" s="32" t="s">
        <v>38</v>
      </c>
      <c r="C24" s="35"/>
      <c r="D24" s="35"/>
      <c r="E24" s="35"/>
      <c r="F24" s="35"/>
      <c r="G24" s="35"/>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40"/>
      <c r="BS24" s="40"/>
      <c r="BT24" s="40"/>
      <c r="BU24" s="40"/>
      <c r="BV24" s="60"/>
    </row>
    <row r="25" spans="1:74" ht="30" customHeight="1">
      <c r="A25" s="31" t="s">
        <v>40</v>
      </c>
      <c r="B25" s="33" t="s">
        <v>41</v>
      </c>
      <c r="C25" s="35"/>
      <c r="D25" s="35"/>
      <c r="E25" s="35"/>
      <c r="F25" s="35"/>
      <c r="G25" s="35"/>
      <c r="H25" s="35"/>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40"/>
      <c r="BS25" s="40"/>
      <c r="BT25" s="40"/>
      <c r="BU25" s="40"/>
      <c r="BV25" s="60"/>
    </row>
    <row r="26" spans="1:74" s="52" customFormat="1" ht="35.25" customHeight="1">
      <c r="A26" s="29" t="s">
        <v>42</v>
      </c>
      <c r="B26" s="30" t="s">
        <v>43</v>
      </c>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63"/>
      <c r="BS26" s="63"/>
      <c r="BT26" s="63"/>
      <c r="BU26" s="63"/>
      <c r="BV26" s="64"/>
    </row>
    <row r="27" spans="1:74" ht="38.65" customHeight="1">
      <c r="A27" s="31" t="s">
        <v>33</v>
      </c>
      <c r="B27" s="32" t="s">
        <v>38</v>
      </c>
      <c r="C27" s="35"/>
      <c r="D27" s="35"/>
      <c r="E27" s="35"/>
      <c r="F27" s="35"/>
      <c r="G27" s="35"/>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40"/>
      <c r="BS27" s="40"/>
      <c r="BT27" s="40"/>
      <c r="BU27" s="40"/>
      <c r="BV27" s="60"/>
    </row>
    <row r="28" spans="1:74" ht="29.25" customHeight="1">
      <c r="A28" s="31" t="s">
        <v>40</v>
      </c>
      <c r="B28" s="33" t="s">
        <v>41</v>
      </c>
      <c r="C28" s="35"/>
      <c r="D28" s="35"/>
      <c r="E28" s="35"/>
      <c r="F28" s="35"/>
      <c r="G28" s="35"/>
      <c r="H28" s="35"/>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40"/>
      <c r="BS28" s="40"/>
      <c r="BT28" s="40"/>
      <c r="BU28" s="40"/>
      <c r="BV28" s="60"/>
    </row>
    <row r="29" spans="1:74" s="52" customFormat="1" ht="39.75" customHeight="1">
      <c r="A29" s="29" t="s">
        <v>44</v>
      </c>
      <c r="B29" s="30" t="s">
        <v>45</v>
      </c>
      <c r="C29" s="50"/>
      <c r="D29" s="50"/>
      <c r="E29" s="50"/>
      <c r="F29" s="50"/>
      <c r="G29" s="50"/>
      <c r="H29" s="50"/>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63"/>
      <c r="BS29" s="63"/>
      <c r="BT29" s="63"/>
      <c r="BU29" s="63"/>
      <c r="BV29" s="64"/>
    </row>
    <row r="30" spans="1:74" ht="36.75" customHeight="1">
      <c r="A30" s="31" t="s">
        <v>33</v>
      </c>
      <c r="B30" s="32" t="s">
        <v>38</v>
      </c>
      <c r="C30" s="35"/>
      <c r="D30" s="35"/>
      <c r="E30" s="35"/>
      <c r="F30" s="35"/>
      <c r="G30" s="35"/>
      <c r="H30" s="35"/>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40"/>
      <c r="BS30" s="40"/>
      <c r="BT30" s="40"/>
      <c r="BU30" s="40"/>
      <c r="BV30" s="60"/>
    </row>
    <row r="31" spans="1:74" ht="31.5" customHeight="1">
      <c r="A31" s="31" t="s">
        <v>40</v>
      </c>
      <c r="B31" s="33" t="s">
        <v>41</v>
      </c>
      <c r="C31" s="35"/>
      <c r="D31" s="35"/>
      <c r="E31" s="35"/>
      <c r="F31" s="35"/>
      <c r="G31" s="35"/>
      <c r="H31" s="35"/>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40"/>
      <c r="BS31" s="40"/>
      <c r="BT31" s="40"/>
      <c r="BU31" s="40"/>
      <c r="BV31" s="60"/>
    </row>
    <row r="32" spans="1:74" s="16" customFormat="1" ht="44.65" customHeight="1">
      <c r="A32" s="29" t="s">
        <v>39</v>
      </c>
      <c r="B32" s="30" t="s">
        <v>47</v>
      </c>
      <c r="C32" s="53"/>
      <c r="D32" s="53"/>
      <c r="E32" s="53"/>
      <c r="F32" s="53"/>
      <c r="G32" s="53"/>
      <c r="H32" s="53"/>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65"/>
      <c r="BS32" s="65"/>
      <c r="BT32" s="65"/>
      <c r="BU32" s="65"/>
      <c r="BV32" s="66"/>
    </row>
    <row r="33" spans="1:74" s="52" customFormat="1" ht="30" customHeight="1">
      <c r="A33" s="29" t="s">
        <v>35</v>
      </c>
      <c r="B33" s="30" t="s">
        <v>36</v>
      </c>
      <c r="C33" s="50"/>
      <c r="D33" s="50"/>
      <c r="E33" s="50"/>
      <c r="F33" s="50"/>
      <c r="G33" s="50"/>
      <c r="H33" s="50"/>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63"/>
      <c r="BS33" s="63"/>
      <c r="BT33" s="63"/>
      <c r="BU33" s="63"/>
      <c r="BV33" s="64"/>
    </row>
    <row r="34" spans="1:74" ht="30" customHeight="1">
      <c r="A34" s="31" t="s">
        <v>33</v>
      </c>
      <c r="B34" s="32" t="s">
        <v>38</v>
      </c>
      <c r="C34" s="35"/>
      <c r="D34" s="35"/>
      <c r="E34" s="35"/>
      <c r="F34" s="35"/>
      <c r="G34" s="35"/>
      <c r="H34" s="3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40"/>
      <c r="BS34" s="40"/>
      <c r="BT34" s="40"/>
      <c r="BU34" s="40"/>
      <c r="BV34" s="60"/>
    </row>
    <row r="35" spans="1:74" ht="30" customHeight="1">
      <c r="A35" s="31" t="s">
        <v>40</v>
      </c>
      <c r="B35" s="33" t="s">
        <v>41</v>
      </c>
      <c r="C35" s="35"/>
      <c r="D35" s="35"/>
      <c r="E35" s="35"/>
      <c r="F35" s="35"/>
      <c r="G35" s="35"/>
      <c r="H35" s="35"/>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40"/>
      <c r="BS35" s="40"/>
      <c r="BT35" s="40"/>
      <c r="BU35" s="40"/>
      <c r="BV35" s="60"/>
    </row>
    <row r="36" spans="1:74" s="52" customFormat="1" ht="30" customHeight="1">
      <c r="A36" s="29" t="s">
        <v>42</v>
      </c>
      <c r="B36" s="30" t="s">
        <v>43</v>
      </c>
      <c r="C36" s="50"/>
      <c r="D36" s="50"/>
      <c r="E36" s="50"/>
      <c r="F36" s="50"/>
      <c r="G36" s="50"/>
      <c r="H36" s="50"/>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63"/>
      <c r="BS36" s="63"/>
      <c r="BT36" s="63"/>
      <c r="BU36" s="63"/>
      <c r="BV36" s="64"/>
    </row>
    <row r="37" spans="1:74" ht="30" customHeight="1">
      <c r="A37" s="31" t="s">
        <v>33</v>
      </c>
      <c r="B37" s="32" t="s">
        <v>38</v>
      </c>
      <c r="C37" s="35"/>
      <c r="D37" s="35"/>
      <c r="E37" s="35"/>
      <c r="F37" s="35"/>
      <c r="G37" s="35"/>
      <c r="H37" s="35"/>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40"/>
      <c r="BS37" s="40"/>
      <c r="BT37" s="40"/>
      <c r="BU37" s="40"/>
      <c r="BV37" s="60"/>
    </row>
    <row r="38" spans="1:74" ht="30" customHeight="1">
      <c r="A38" s="31" t="s">
        <v>40</v>
      </c>
      <c r="B38" s="33" t="s">
        <v>41</v>
      </c>
      <c r="C38" s="35"/>
      <c r="D38" s="35"/>
      <c r="E38" s="35"/>
      <c r="F38" s="35"/>
      <c r="G38" s="35"/>
      <c r="H38" s="35"/>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40"/>
      <c r="BS38" s="40"/>
      <c r="BT38" s="40"/>
      <c r="BU38" s="40"/>
      <c r="BV38" s="60"/>
    </row>
    <row r="39" spans="1:74" s="52" customFormat="1" ht="30" customHeight="1">
      <c r="A39" s="29" t="s">
        <v>44</v>
      </c>
      <c r="B39" s="30" t="s">
        <v>45</v>
      </c>
      <c r="C39" s="50"/>
      <c r="D39" s="50"/>
      <c r="E39" s="50"/>
      <c r="F39" s="50"/>
      <c r="G39" s="50"/>
      <c r="H39" s="50"/>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63"/>
      <c r="BS39" s="63"/>
      <c r="BT39" s="63"/>
      <c r="BU39" s="63"/>
      <c r="BV39" s="64"/>
    </row>
    <row r="40" spans="1:74" ht="30" customHeight="1">
      <c r="A40" s="31" t="s">
        <v>33</v>
      </c>
      <c r="B40" s="32" t="s">
        <v>38</v>
      </c>
      <c r="C40" s="35"/>
      <c r="D40" s="35"/>
      <c r="E40" s="35"/>
      <c r="F40" s="35"/>
      <c r="G40" s="35"/>
      <c r="H40" s="35"/>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40"/>
      <c r="BS40" s="40"/>
      <c r="BT40" s="40"/>
      <c r="BU40" s="40"/>
      <c r="BV40" s="60"/>
    </row>
    <row r="41" spans="1:74" ht="30" customHeight="1">
      <c r="A41" s="31" t="s">
        <v>40</v>
      </c>
      <c r="B41" s="33" t="s">
        <v>41</v>
      </c>
      <c r="C41" s="35"/>
      <c r="D41" s="35"/>
      <c r="E41" s="35"/>
      <c r="F41" s="35"/>
      <c r="G41" s="35"/>
      <c r="H41" s="35"/>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40"/>
      <c r="BS41" s="40"/>
      <c r="BT41" s="40"/>
      <c r="BU41" s="40"/>
      <c r="BV41" s="60"/>
    </row>
    <row r="42" spans="1:74" s="16" customFormat="1" ht="71.25" customHeight="1">
      <c r="A42" s="29" t="s">
        <v>77</v>
      </c>
      <c r="B42" s="30" t="s">
        <v>78</v>
      </c>
      <c r="C42" s="30"/>
      <c r="D42" s="53"/>
      <c r="E42" s="53"/>
      <c r="F42" s="53"/>
      <c r="G42" s="53"/>
      <c r="H42" s="53"/>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65"/>
      <c r="BS42" s="65"/>
      <c r="BT42" s="65"/>
      <c r="BU42" s="65"/>
      <c r="BV42" s="66"/>
    </row>
    <row r="43" spans="1:74" s="52" customFormat="1" ht="30" customHeight="1">
      <c r="A43" s="29" t="s">
        <v>35</v>
      </c>
      <c r="B43" s="30" t="s">
        <v>36</v>
      </c>
      <c r="C43" s="50"/>
      <c r="D43" s="50"/>
      <c r="E43" s="50"/>
      <c r="F43" s="50"/>
      <c r="G43" s="50"/>
      <c r="H43" s="50"/>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63"/>
      <c r="BS43" s="63"/>
      <c r="BT43" s="63"/>
      <c r="BU43" s="63"/>
      <c r="BV43" s="64"/>
    </row>
    <row r="44" spans="1:74" ht="30" customHeight="1">
      <c r="A44" s="31" t="s">
        <v>33</v>
      </c>
      <c r="B44" s="32" t="s">
        <v>38</v>
      </c>
      <c r="C44" s="35"/>
      <c r="D44" s="35"/>
      <c r="E44" s="35"/>
      <c r="F44" s="35"/>
      <c r="G44" s="35"/>
      <c r="H44" s="35"/>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40"/>
      <c r="BS44" s="40"/>
      <c r="BT44" s="40"/>
      <c r="BU44" s="40"/>
      <c r="BV44" s="60"/>
    </row>
    <row r="45" spans="1:74" ht="27.75" customHeight="1">
      <c r="A45" s="31" t="s">
        <v>40</v>
      </c>
      <c r="B45" s="33" t="s">
        <v>41</v>
      </c>
      <c r="C45" s="35"/>
      <c r="D45" s="35"/>
      <c r="E45" s="35"/>
      <c r="F45" s="35"/>
      <c r="G45" s="35"/>
      <c r="H45" s="35"/>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40"/>
      <c r="BS45" s="40"/>
      <c r="BT45" s="40"/>
      <c r="BU45" s="40"/>
      <c r="BV45" s="60"/>
    </row>
    <row r="46" spans="1:74" s="52" customFormat="1" ht="30" customHeight="1">
      <c r="A46" s="29" t="s">
        <v>42</v>
      </c>
      <c r="B46" s="30" t="s">
        <v>43</v>
      </c>
      <c r="C46" s="50"/>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63"/>
      <c r="BS46" s="63"/>
      <c r="BT46" s="63"/>
      <c r="BU46" s="63"/>
      <c r="BV46" s="64"/>
    </row>
    <row r="47" spans="1:74" ht="30" customHeight="1">
      <c r="A47" s="31" t="s">
        <v>33</v>
      </c>
      <c r="B47" s="32" t="s">
        <v>38</v>
      </c>
      <c r="C47" s="35"/>
      <c r="D47" s="35"/>
      <c r="E47" s="35"/>
      <c r="F47" s="35"/>
      <c r="G47" s="35"/>
      <c r="H47" s="35"/>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0"/>
      <c r="BS47" s="40"/>
      <c r="BT47" s="40"/>
      <c r="BU47" s="40"/>
      <c r="BV47" s="60"/>
    </row>
    <row r="48" spans="1:74" ht="27" customHeight="1">
      <c r="A48" s="31" t="s">
        <v>40</v>
      </c>
      <c r="B48" s="33" t="s">
        <v>41</v>
      </c>
      <c r="C48" s="35"/>
      <c r="D48" s="35"/>
      <c r="E48" s="35"/>
      <c r="F48" s="35"/>
      <c r="G48" s="35"/>
      <c r="H48" s="35"/>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0"/>
      <c r="BS48" s="40"/>
      <c r="BT48" s="40"/>
      <c r="BU48" s="40"/>
      <c r="BV48" s="60"/>
    </row>
    <row r="49" spans="1:74" s="52" customFormat="1" ht="30" customHeight="1">
      <c r="A49" s="29" t="s">
        <v>44</v>
      </c>
      <c r="B49" s="30" t="s">
        <v>45</v>
      </c>
      <c r="C49" s="50"/>
      <c r="D49" s="50"/>
      <c r="E49" s="50"/>
      <c r="F49" s="50"/>
      <c r="G49" s="50"/>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63"/>
      <c r="BS49" s="63"/>
      <c r="BT49" s="63"/>
      <c r="BU49" s="63"/>
      <c r="BV49" s="64"/>
    </row>
    <row r="50" spans="1:74" ht="30" customHeight="1">
      <c r="A50" s="31" t="s">
        <v>33</v>
      </c>
      <c r="B50" s="32" t="s">
        <v>38</v>
      </c>
      <c r="C50" s="35"/>
      <c r="D50" s="35"/>
      <c r="E50" s="35"/>
      <c r="F50" s="35"/>
      <c r="G50" s="35"/>
      <c r="H50" s="35"/>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40"/>
      <c r="BS50" s="40"/>
      <c r="BT50" s="40"/>
      <c r="BU50" s="40"/>
      <c r="BV50" s="60"/>
    </row>
    <row r="51" spans="1:74" ht="30" customHeight="1">
      <c r="A51" s="31" t="s">
        <v>40</v>
      </c>
      <c r="B51" s="33" t="s">
        <v>41</v>
      </c>
      <c r="C51" s="35"/>
      <c r="D51" s="35"/>
      <c r="E51" s="35"/>
      <c r="F51" s="35"/>
      <c r="G51" s="35"/>
      <c r="H51" s="35"/>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40"/>
      <c r="BS51" s="40"/>
      <c r="BT51" s="40"/>
      <c r="BU51" s="40"/>
      <c r="BV51" s="60"/>
    </row>
    <row r="52" spans="1:74" s="52" customFormat="1" ht="57" customHeight="1">
      <c r="A52" s="29" t="s">
        <v>79</v>
      </c>
      <c r="B52" s="30" t="s">
        <v>80</v>
      </c>
      <c r="C52" s="50"/>
      <c r="D52" s="50"/>
      <c r="E52" s="50"/>
      <c r="F52" s="50"/>
      <c r="G52" s="50"/>
      <c r="H52" s="50"/>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63"/>
      <c r="BS52" s="63"/>
      <c r="BT52" s="63"/>
      <c r="BU52" s="63"/>
      <c r="BV52" s="64"/>
    </row>
    <row r="53" spans="1:74" s="52" customFormat="1" ht="36" customHeight="1">
      <c r="A53" s="29" t="s">
        <v>35</v>
      </c>
      <c r="B53" s="30" t="s">
        <v>36</v>
      </c>
      <c r="C53" s="50"/>
      <c r="D53" s="50"/>
      <c r="E53" s="50"/>
      <c r="F53" s="50"/>
      <c r="G53" s="50"/>
      <c r="H53" s="50"/>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63"/>
      <c r="BS53" s="63"/>
      <c r="BT53" s="63"/>
      <c r="BU53" s="63"/>
      <c r="BV53" s="64"/>
    </row>
    <row r="54" spans="1:74" s="52" customFormat="1" ht="33.75" customHeight="1">
      <c r="A54" s="31" t="s">
        <v>33</v>
      </c>
      <c r="B54" s="32" t="s">
        <v>38</v>
      </c>
      <c r="C54" s="50"/>
      <c r="D54" s="50"/>
      <c r="E54" s="50"/>
      <c r="F54" s="50"/>
      <c r="G54" s="50"/>
      <c r="H54" s="50"/>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3"/>
      <c r="BS54" s="63"/>
      <c r="BT54" s="63"/>
      <c r="BU54" s="63"/>
      <c r="BV54" s="64"/>
    </row>
    <row r="55" spans="1:74" s="52" customFormat="1" ht="34.5" customHeight="1">
      <c r="A55" s="31" t="s">
        <v>40</v>
      </c>
      <c r="B55" s="33" t="s">
        <v>41</v>
      </c>
      <c r="C55" s="50"/>
      <c r="D55" s="50"/>
      <c r="E55" s="50"/>
      <c r="F55" s="50"/>
      <c r="G55" s="50"/>
      <c r="H55" s="50"/>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63"/>
      <c r="BS55" s="63"/>
      <c r="BT55" s="63"/>
      <c r="BU55" s="63"/>
      <c r="BV55" s="64"/>
    </row>
    <row r="56" spans="1:74" s="52" customFormat="1" ht="30.75" customHeight="1">
      <c r="A56" s="29" t="s">
        <v>42</v>
      </c>
      <c r="B56" s="30" t="s">
        <v>43</v>
      </c>
      <c r="C56" s="50"/>
      <c r="D56" s="50"/>
      <c r="E56" s="50"/>
      <c r="F56" s="50"/>
      <c r="G56" s="50"/>
      <c r="H56" s="50"/>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63"/>
      <c r="BS56" s="63"/>
      <c r="BT56" s="63"/>
      <c r="BU56" s="63"/>
      <c r="BV56" s="64"/>
    </row>
    <row r="57" spans="1:74" s="52" customFormat="1" ht="36" customHeight="1">
      <c r="A57" s="31" t="s">
        <v>33</v>
      </c>
      <c r="B57" s="32" t="s">
        <v>38</v>
      </c>
      <c r="C57" s="50"/>
      <c r="D57" s="50"/>
      <c r="E57" s="50"/>
      <c r="F57" s="50"/>
      <c r="G57" s="50"/>
      <c r="H57" s="50"/>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63"/>
      <c r="BS57" s="63"/>
      <c r="BT57" s="63"/>
      <c r="BU57" s="63"/>
      <c r="BV57" s="64"/>
    </row>
    <row r="58" spans="1:74" s="52" customFormat="1" ht="29.25" customHeight="1">
      <c r="A58" s="31" t="s">
        <v>40</v>
      </c>
      <c r="B58" s="33" t="s">
        <v>41</v>
      </c>
      <c r="C58" s="50"/>
      <c r="D58" s="50"/>
      <c r="E58" s="50"/>
      <c r="F58" s="50"/>
      <c r="G58" s="50"/>
      <c r="H58" s="50"/>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63"/>
      <c r="BS58" s="63"/>
      <c r="BT58" s="63"/>
      <c r="BU58" s="63"/>
      <c r="BV58" s="64"/>
    </row>
    <row r="59" spans="1:74" ht="30" customHeight="1">
      <c r="A59" s="29" t="s">
        <v>44</v>
      </c>
      <c r="B59" s="30" t="s">
        <v>45</v>
      </c>
      <c r="C59" s="35"/>
      <c r="D59" s="35"/>
      <c r="E59" s="35"/>
      <c r="F59" s="35"/>
      <c r="G59" s="35"/>
      <c r="H59" s="35"/>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40"/>
      <c r="BS59" s="40"/>
      <c r="BT59" s="40"/>
      <c r="BU59" s="40"/>
      <c r="BV59" s="60"/>
    </row>
    <row r="60" spans="1:74" ht="30" customHeight="1">
      <c r="A60" s="31" t="s">
        <v>33</v>
      </c>
      <c r="B60" s="32" t="s">
        <v>38</v>
      </c>
      <c r="C60" s="35"/>
      <c r="D60" s="35"/>
      <c r="E60" s="35"/>
      <c r="F60" s="35"/>
      <c r="G60" s="35"/>
      <c r="H60" s="35"/>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40"/>
      <c r="BS60" s="40"/>
      <c r="BT60" s="40"/>
      <c r="BU60" s="40"/>
      <c r="BV60" s="60"/>
    </row>
    <row r="61" spans="1:74" ht="30" customHeight="1">
      <c r="A61" s="31" t="s">
        <v>40</v>
      </c>
      <c r="B61" s="33" t="s">
        <v>41</v>
      </c>
      <c r="C61" s="35"/>
      <c r="D61" s="35"/>
      <c r="E61" s="35"/>
      <c r="F61" s="35"/>
      <c r="G61" s="35"/>
      <c r="H61" s="35"/>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40"/>
      <c r="BS61" s="40"/>
      <c r="BT61" s="40"/>
      <c r="BU61" s="40"/>
      <c r="BV61" s="60"/>
    </row>
    <row r="62" spans="1:74" ht="55.9" customHeight="1">
      <c r="A62" s="23" t="s">
        <v>48</v>
      </c>
      <c r="B62" s="24" t="s">
        <v>75</v>
      </c>
      <c r="C62" s="35"/>
      <c r="D62" s="35"/>
      <c r="E62" s="35"/>
      <c r="F62" s="35"/>
      <c r="G62" s="35"/>
      <c r="H62" s="35"/>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60"/>
      <c r="BS62" s="60"/>
      <c r="BT62" s="60"/>
      <c r="BU62" s="60"/>
      <c r="BV62" s="60"/>
    </row>
    <row r="63" spans="1:74" ht="50.25" customHeight="1">
      <c r="A63" s="31" t="s">
        <v>40</v>
      </c>
      <c r="B63" s="28" t="s">
        <v>81</v>
      </c>
      <c r="C63" s="35"/>
      <c r="D63" s="35"/>
      <c r="E63" s="35"/>
      <c r="F63" s="35"/>
      <c r="G63" s="35"/>
      <c r="H63" s="35"/>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row>
    <row r="64" spans="1:74" ht="107.25" hidden="1" customHeight="1">
      <c r="A64" s="23" t="s">
        <v>82</v>
      </c>
      <c r="B64" s="22" t="s">
        <v>83</v>
      </c>
      <c r="C64" s="35"/>
      <c r="D64" s="35"/>
      <c r="E64" s="35"/>
      <c r="F64" s="35"/>
      <c r="G64" s="35"/>
      <c r="H64" s="35"/>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row>
    <row r="65" spans="1:69" s="52" customFormat="1" ht="50.25" hidden="1" customHeight="1">
      <c r="A65" s="29" t="s">
        <v>40</v>
      </c>
      <c r="B65" s="30" t="s">
        <v>84</v>
      </c>
      <c r="C65" s="50"/>
      <c r="D65" s="50"/>
      <c r="E65" s="50"/>
      <c r="F65" s="50"/>
      <c r="G65" s="50"/>
      <c r="H65" s="50"/>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row>
    <row r="66" spans="1:69" s="48" customFormat="1" ht="106.5" hidden="1" customHeight="1">
      <c r="A66" s="47" t="s">
        <v>85</v>
      </c>
      <c r="B66" s="22" t="s">
        <v>86</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row>
    <row r="67" spans="1:69" s="52" customFormat="1" ht="50.25" hidden="1" customHeight="1">
      <c r="A67" s="29" t="s">
        <v>40</v>
      </c>
      <c r="B67" s="30" t="s">
        <v>84</v>
      </c>
      <c r="C67" s="50"/>
      <c r="D67" s="50"/>
      <c r="E67" s="50"/>
      <c r="F67" s="50"/>
      <c r="G67" s="50"/>
      <c r="H67" s="50"/>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row>
    <row r="68" spans="1:69" s="48" customFormat="1" ht="106.5" hidden="1" customHeight="1">
      <c r="A68" s="47" t="s">
        <v>87</v>
      </c>
      <c r="B68" s="22" t="s">
        <v>74</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row>
    <row r="69" spans="1:69" s="48" customFormat="1" ht="29.25" customHeight="1">
      <c r="A69" s="47"/>
      <c r="B69" s="22"/>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row>
    <row r="70" spans="1:69" s="16" customFormat="1" ht="30.75" customHeight="1">
      <c r="A70" s="67"/>
      <c r="B70" s="68" t="s">
        <v>88</v>
      </c>
      <c r="C70" s="69"/>
      <c r="D70" s="69"/>
      <c r="E70" s="69"/>
      <c r="F70" s="69"/>
      <c r="G70" s="69"/>
      <c r="H70" s="69"/>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row>
    <row r="71" spans="1:69" s="16" customFormat="1" ht="30.6" customHeight="1">
      <c r="A71" s="70"/>
      <c r="B71" s="768" t="s">
        <v>100</v>
      </c>
      <c r="C71" s="768"/>
      <c r="D71" s="768"/>
      <c r="E71" s="768"/>
      <c r="F71" s="768"/>
      <c r="G71" s="768"/>
      <c r="H71" s="768"/>
      <c r="I71" s="768"/>
      <c r="J71" s="768"/>
      <c r="K71" s="768"/>
      <c r="L71" s="768"/>
      <c r="M71" s="768"/>
      <c r="N71" s="768"/>
      <c r="O71" s="768"/>
      <c r="P71" s="768"/>
      <c r="Q71" s="768"/>
      <c r="R71" s="768"/>
      <c r="S71" s="768"/>
      <c r="T71" s="768"/>
      <c r="U71" s="768"/>
      <c r="V71" s="768"/>
      <c r="W71" s="768"/>
      <c r="X71" s="768"/>
      <c r="Y71" s="768"/>
      <c r="Z71" s="768"/>
      <c r="AA71" s="768"/>
      <c r="AB71" s="768"/>
      <c r="AC71" s="768"/>
      <c r="AD71" s="768"/>
      <c r="AE71" s="768"/>
      <c r="AF71" s="768"/>
      <c r="AG71" s="768"/>
      <c r="AH71" s="768"/>
      <c r="AI71" s="768"/>
      <c r="AJ71" s="768"/>
      <c r="AK71" s="768"/>
      <c r="AL71" s="768"/>
      <c r="AM71" s="768"/>
      <c r="AN71" s="768"/>
      <c r="AO71" s="768"/>
      <c r="AP71" s="768"/>
      <c r="AQ71" s="768"/>
      <c r="AR71" s="768"/>
      <c r="AS71" s="768"/>
      <c r="AT71" s="768"/>
      <c r="AU71" s="768"/>
      <c r="AV71" s="768"/>
      <c r="AW71" s="768"/>
      <c r="AX71" s="768"/>
      <c r="AY71" s="768"/>
      <c r="AZ71" s="768"/>
      <c r="BA71" s="768"/>
      <c r="BB71" s="768"/>
      <c r="BC71" s="768"/>
      <c r="BD71" s="768"/>
      <c r="BE71" s="768"/>
      <c r="BF71" s="768"/>
      <c r="BG71" s="768"/>
      <c r="BH71" s="768"/>
      <c r="BI71" s="768"/>
      <c r="BJ71" s="768"/>
      <c r="BK71" s="768"/>
      <c r="BL71" s="768"/>
      <c r="BM71" s="768"/>
      <c r="BN71" s="768"/>
      <c r="BO71" s="768"/>
      <c r="BP71" s="768"/>
      <c r="BQ71" s="768"/>
    </row>
    <row r="72" spans="1:69" s="16" customFormat="1" ht="44.45" customHeight="1">
      <c r="A72" s="70"/>
      <c r="B72" s="769" t="s">
        <v>101</v>
      </c>
      <c r="C72" s="770"/>
      <c r="D72" s="770"/>
      <c r="E72" s="770"/>
      <c r="F72" s="770"/>
      <c r="G72" s="770"/>
      <c r="H72" s="770"/>
      <c r="I72" s="770"/>
      <c r="J72" s="770"/>
      <c r="K72" s="770"/>
      <c r="L72" s="770"/>
      <c r="M72" s="770"/>
      <c r="N72" s="770"/>
      <c r="O72" s="770"/>
      <c r="P72" s="770"/>
      <c r="Q72" s="770"/>
      <c r="R72" s="770"/>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0"/>
      <c r="BA72" s="770"/>
      <c r="BB72" s="770"/>
      <c r="BC72" s="770"/>
      <c r="BD72" s="770"/>
      <c r="BE72" s="770"/>
      <c r="BF72" s="770"/>
      <c r="BG72" s="770"/>
      <c r="BH72" s="770"/>
      <c r="BI72" s="770"/>
      <c r="BJ72" s="770"/>
      <c r="BK72" s="770"/>
      <c r="BL72" s="770"/>
      <c r="BM72" s="770"/>
      <c r="BN72" s="770"/>
      <c r="BO72" s="770"/>
      <c r="BP72" s="770"/>
      <c r="BQ72" s="770"/>
    </row>
    <row r="73" spans="1:69">
      <c r="A73" s="15"/>
      <c r="B73" s="44" t="s">
        <v>89</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15"/>
      <c r="BB73" s="15"/>
      <c r="BC73" s="15"/>
      <c r="BD73" s="15"/>
      <c r="BE73" s="15"/>
      <c r="BF73" s="15"/>
      <c r="BG73" s="15"/>
      <c r="BH73" s="55"/>
      <c r="BI73" s="55"/>
      <c r="BJ73" s="15"/>
      <c r="BK73" s="15"/>
      <c r="BL73" s="15"/>
      <c r="BM73" s="15"/>
      <c r="BN73" s="15"/>
      <c r="BO73" s="15"/>
      <c r="BP73" s="15"/>
      <c r="BQ73" s="15"/>
    </row>
    <row r="74" spans="1:69">
      <c r="A74" s="15"/>
      <c r="B74" s="767" t="s">
        <v>90</v>
      </c>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767"/>
      <c r="AO74" s="767"/>
      <c r="AP74" s="767"/>
      <c r="AQ74" s="767"/>
      <c r="AR74" s="767"/>
      <c r="AS74" s="767"/>
      <c r="AT74" s="767"/>
      <c r="AU74" s="767"/>
      <c r="AV74" s="767"/>
      <c r="AW74" s="767"/>
      <c r="AX74" s="767"/>
      <c r="AY74" s="767"/>
      <c r="AZ74" s="767"/>
      <c r="BA74" s="767"/>
      <c r="BB74" s="767"/>
      <c r="BC74" s="767"/>
      <c r="BD74" s="767"/>
      <c r="BE74" s="767"/>
      <c r="BF74" s="767"/>
      <c r="BG74" s="767"/>
      <c r="BH74" s="767"/>
      <c r="BI74" s="767"/>
      <c r="BJ74" s="15"/>
      <c r="BK74" s="15"/>
      <c r="BL74" s="15"/>
      <c r="BM74" s="15"/>
      <c r="BN74" s="15"/>
      <c r="BO74" s="15"/>
      <c r="BP74" s="15"/>
      <c r="BQ74" s="15"/>
    </row>
    <row r="75" spans="1:69">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row>
    <row r="76" spans="1:69">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row>
    <row r="77" spans="1:69">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row>
    <row r="78" spans="1:69">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row>
    <row r="79" spans="1:6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row>
    <row r="80" spans="1:69">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row>
    <row r="81" spans="1:69">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row>
    <row r="82" spans="1:69">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row>
    <row r="83" spans="1:69">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row>
    <row r="84" spans="1:69">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row>
    <row r="85" spans="1:69">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row>
    <row r="86" spans="1:69">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row>
    <row r="87" spans="1:69">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row>
    <row r="88" spans="1:69">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row>
    <row r="89" spans="1:6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row>
    <row r="90" spans="1:69">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row>
    <row r="91" spans="1:69">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row>
    <row r="92" spans="1:69">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row>
    <row r="93" spans="1:69">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row>
    <row r="94" spans="1:69">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row>
    <row r="95" spans="1:69">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row>
    <row r="96" spans="1:69">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row>
    <row r="97" spans="1:69">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row>
    <row r="98" spans="1:69">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row>
    <row r="99" spans="1:6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row>
    <row r="100" spans="1:69">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row>
    <row r="101" spans="1:69">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row>
    <row r="102" spans="1:69">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row>
    <row r="103" spans="1:69">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row>
    <row r="104" spans="1:69">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row>
    <row r="105" spans="1:69">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row>
    <row r="106" spans="1:69">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row>
    <row r="107" spans="1:69">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row>
    <row r="108" spans="1:69">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row>
    <row r="109" spans="1:6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row>
    <row r="110" spans="1:69">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row>
    <row r="111" spans="1:6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row>
    <row r="112" spans="1:6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row>
    <row r="113" spans="1:69">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row>
    <row r="114" spans="1:69">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row>
    <row r="115" spans="1:69">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row>
    <row r="116" spans="1:69">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row>
    <row r="117" spans="1:69">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row>
    <row r="118" spans="1:69">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row>
    <row r="119" spans="1:6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row>
    <row r="120" spans="1:69">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row>
    <row r="121" spans="1:69">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row>
    <row r="122" spans="1:69">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row>
    <row r="123" spans="1:69">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row>
    <row r="124" spans="1:69">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row>
    <row r="125" spans="1:69">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row>
    <row r="126" spans="1:69">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row>
    <row r="127" spans="1:69">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row>
    <row r="128" spans="1:69">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row>
    <row r="129" spans="1:6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row>
    <row r="130" spans="1:69">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row>
    <row r="131" spans="1:69">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row>
    <row r="132" spans="1:69">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row>
    <row r="133" spans="1:69">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row>
    <row r="134" spans="1:69">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row>
    <row r="135" spans="1:69">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row>
    <row r="136" spans="1:69">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row>
    <row r="137" spans="1:69">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row>
    <row r="138" spans="1:69">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row>
    <row r="139" spans="1:6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row>
    <row r="140" spans="1:69">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row>
    <row r="141" spans="1:69">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row>
    <row r="142" spans="1:69">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row>
    <row r="143" spans="1:69">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row>
    <row r="144" spans="1:69">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row>
    <row r="145" spans="1:69">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row>
    <row r="146" spans="1:69">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row>
    <row r="147" spans="1:69">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row>
    <row r="148" spans="1:69">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row>
    <row r="149" spans="1:6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row>
    <row r="150" spans="1:69">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row>
    <row r="151" spans="1:69">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row>
    <row r="152" spans="1:69">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row>
    <row r="153" spans="1:69">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row>
    <row r="154" spans="1:69">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row>
    <row r="155" spans="1:69">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row>
    <row r="156" spans="1:69">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row>
    <row r="157" spans="1:69">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row>
    <row r="158" spans="1:69">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row>
    <row r="159" spans="1:6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row>
    <row r="160" spans="1:69">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row>
    <row r="161" spans="1:69">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row>
    <row r="162" spans="1:69">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row>
    <row r="163" spans="1:69">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row>
    <row r="164" spans="1:69">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row>
    <row r="165" spans="1:69">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row>
    <row r="166" spans="1:69">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row>
    <row r="167" spans="1:69">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row>
    <row r="168" spans="1:69">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row>
    <row r="169" spans="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row>
    <row r="170" spans="1:69">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row>
    <row r="171" spans="1:69">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row>
    <row r="172" spans="1:69">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row>
    <row r="173" spans="1:69">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row>
    <row r="174" spans="1:69">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row>
    <row r="175" spans="1:69">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row>
    <row r="176" spans="1:69">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row>
    <row r="177" spans="1:69">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row>
    <row r="178" spans="1:69">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row>
    <row r="179" spans="1:6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row>
    <row r="180" spans="1:69">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row>
    <row r="181" spans="1:69">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row>
    <row r="182" spans="1:69">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row>
    <row r="183" spans="1:69">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row>
    <row r="184" spans="1:69">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row>
    <row r="185" spans="1:69">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row>
    <row r="186" spans="1:69">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row>
    <row r="187" spans="1:69">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row>
    <row r="188" spans="1:69">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row>
    <row r="189" spans="1:6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row>
    <row r="190" spans="1:69">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row>
    <row r="191" spans="1:69">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row>
    <row r="192" spans="1:69">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row>
    <row r="193" spans="1:69">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row>
    <row r="194" spans="1:69">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row>
    <row r="195" spans="1:69">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row>
    <row r="196" spans="1:69">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row>
    <row r="197" spans="1:69">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row>
    <row r="198" spans="1:69">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row>
    <row r="199" spans="1:6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row>
    <row r="200" spans="1:69">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row>
    <row r="201" spans="1:69">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row>
    <row r="202" spans="1:69">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row>
    <row r="203" spans="1:69">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row>
    <row r="204" spans="1:69">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row>
    <row r="205" spans="1:69">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row>
    <row r="206" spans="1:69">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row>
    <row r="207" spans="1:69">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row>
    <row r="208" spans="1:69">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row>
    <row r="209" spans="1:69">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row>
    <row r="210" spans="1:69">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row>
    <row r="211" spans="1:69">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row>
    <row r="212" spans="1:69">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row>
    <row r="213" spans="1:69">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row>
    <row r="214" spans="1:69">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row>
    <row r="215" spans="1:69">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row>
    <row r="216" spans="1:69">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row>
    <row r="217" spans="1:69">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row>
    <row r="218" spans="1:69">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row>
    <row r="219" spans="1:69">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row>
    <row r="220" spans="1:69">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row>
    <row r="221" spans="1:69">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row>
    <row r="222" spans="1:69">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row>
    <row r="223" spans="1:69">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row>
    <row r="224" spans="1:69">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row>
    <row r="225" spans="1:69">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row>
    <row r="226" spans="1:69">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row>
    <row r="227" spans="1:69">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row>
    <row r="228" spans="1:69">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row>
    <row r="229" spans="1:69">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row>
    <row r="230" spans="1:69">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row>
    <row r="231" spans="1:69">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row>
    <row r="232" spans="1:69">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row>
    <row r="233" spans="1:69">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row>
    <row r="234" spans="1:69">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row>
    <row r="235" spans="1:69">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row>
    <row r="236" spans="1:69">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row>
    <row r="237" spans="1:69">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row>
    <row r="238" spans="1:69">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row>
    <row r="239" spans="1:69">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row>
    <row r="240" spans="1:69">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row>
    <row r="241" spans="1:69">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row>
    <row r="242" spans="1:69">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row>
    <row r="243" spans="1:69">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row>
    <row r="244" spans="1:69">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row>
    <row r="245" spans="1:69">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row>
    <row r="246" spans="1:69">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row>
    <row r="247" spans="1:69">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row>
    <row r="248" spans="1:69">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row>
    <row r="249" spans="1:69">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row>
    <row r="250" spans="1:69">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row>
    <row r="251" spans="1:69">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row>
    <row r="252" spans="1:69">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row>
    <row r="253" spans="1:69">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row>
    <row r="254" spans="1:69">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row>
    <row r="255" spans="1:69">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row>
    <row r="256" spans="1:69">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row>
    <row r="257" spans="1:69">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row>
    <row r="258" spans="1:69">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row>
    <row r="259" spans="1:69">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row>
    <row r="260" spans="1:69">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row>
    <row r="261" spans="1:69">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row>
    <row r="262" spans="1:69">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row>
    <row r="263" spans="1:69">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row>
    <row r="264" spans="1:69">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row>
    <row r="265" spans="1:69">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row>
    <row r="266" spans="1:69">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row>
    <row r="267" spans="1:69">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row>
    <row r="268" spans="1:69">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row>
    <row r="269" spans="1:69">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row>
    <row r="270" spans="1:69">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row>
    <row r="271" spans="1:69">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row>
    <row r="272" spans="1:69">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row>
    <row r="273" spans="1:69">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row>
    <row r="274" spans="1:69">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row>
    <row r="275" spans="1:69">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row>
    <row r="276" spans="1:69">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row>
    <row r="277" spans="1:69">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row>
    <row r="278" spans="1:69">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row>
    <row r="279" spans="1:69">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row>
    <row r="280" spans="1:69">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row>
    <row r="281" spans="1:69">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row>
    <row r="282" spans="1:69">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row>
    <row r="283" spans="1:69">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row>
    <row r="284" spans="1:69">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row>
    <row r="285" spans="1:69">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row>
    <row r="286" spans="1:69">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row>
    <row r="287" spans="1:69">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row>
    <row r="288" spans="1:69">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row>
    <row r="289" spans="1:69">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row>
    <row r="290" spans="1:69">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row>
    <row r="291" spans="1:69">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row>
    <row r="292" spans="1:69">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row>
    <row r="293" spans="1:69">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row>
    <row r="294" spans="1:69">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row>
    <row r="295" spans="1:69">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row>
    <row r="296" spans="1:69">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row>
    <row r="297" spans="1:69">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row>
    <row r="298" spans="1:69">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row>
    <row r="299" spans="1:69">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row>
    <row r="300" spans="1:69">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row>
    <row r="301" spans="1:69">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row>
    <row r="302" spans="1:69">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row>
    <row r="303" spans="1:69">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row>
    <row r="304" spans="1:69">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row>
    <row r="305" spans="1:69">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row>
    <row r="306" spans="1:69">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row>
    <row r="307" spans="1:69">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row>
    <row r="308" spans="1:69">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row>
    <row r="309" spans="1:6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row>
    <row r="310" spans="1:69">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row>
    <row r="311" spans="1:69">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row>
    <row r="312" spans="1:69">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row>
    <row r="313" spans="1:69">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row>
    <row r="314" spans="1:69">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row>
    <row r="315" spans="1:69">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row>
    <row r="316" spans="1:69">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row>
    <row r="317" spans="1:69">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row>
    <row r="318" spans="1:69">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row>
    <row r="319" spans="1:69">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row>
    <row r="320" spans="1:69">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row>
    <row r="321" spans="1:69">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row>
    <row r="322" spans="1:69">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row>
    <row r="323" spans="1:69">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row>
    <row r="324" spans="1:69">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row>
    <row r="325" spans="1:69">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row>
    <row r="326" spans="1:69">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row>
    <row r="327" spans="1:69">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row>
    <row r="328" spans="1:69">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row>
    <row r="329" spans="1:69">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row>
    <row r="330" spans="1:69">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row>
    <row r="331" spans="1:69">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row>
    <row r="332" spans="1:69">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row>
    <row r="333" spans="1:69">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row>
    <row r="334" spans="1:69">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row>
    <row r="335" spans="1:69">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row>
    <row r="336" spans="1:69">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row>
    <row r="337" spans="1:69">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row>
    <row r="338" spans="1:69">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row>
    <row r="339" spans="1:69">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row>
    <row r="340" spans="1:69">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row>
    <row r="341" spans="1:69">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row>
    <row r="342" spans="1:69">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row>
    <row r="343" spans="1:69">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row>
    <row r="344" spans="1:69">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row>
    <row r="345" spans="1:69">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row>
    <row r="346" spans="1:69">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row>
    <row r="347" spans="1:69">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row>
    <row r="348" spans="1:69">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row>
    <row r="349" spans="1:69">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row>
    <row r="350" spans="1:69">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row>
    <row r="351" spans="1:69">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row>
    <row r="352" spans="1:69">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row>
    <row r="353" spans="1:69">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row>
    <row r="354" spans="1:69">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row>
    <row r="355" spans="1:69">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row>
    <row r="356" spans="1:69">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row>
    <row r="357" spans="1:69">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row>
    <row r="358" spans="1:69">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row>
    <row r="359" spans="1:69">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row>
    <row r="360" spans="1:69">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25" defaultRowHeight="18.75"/>
  <cols>
    <col min="1" max="1" width="6" style="7" customWidth="1"/>
    <col min="2" max="2" width="41" style="79" customWidth="1"/>
    <col min="3" max="4" width="11.375" style="1" customWidth="1"/>
    <col min="5" max="5" width="13" style="1" customWidth="1"/>
    <col min="6" max="7" width="11.375" style="1" customWidth="1"/>
    <col min="8" max="8" width="13" style="1" customWidth="1"/>
    <col min="9" max="10" width="11.375" style="1" customWidth="1"/>
    <col min="11" max="11" width="13" style="1" customWidth="1"/>
    <col min="12" max="13" width="11.375" style="1" customWidth="1"/>
    <col min="14" max="14" width="13" style="1" customWidth="1"/>
    <col min="15" max="16" width="11.375" style="1" customWidth="1"/>
    <col min="17" max="17" width="13" style="1" customWidth="1"/>
    <col min="18" max="19" width="11.375" style="1" customWidth="1"/>
    <col min="20" max="20" width="13" style="1" customWidth="1"/>
    <col min="21" max="21" width="11.375" style="1" customWidth="1"/>
    <col min="22" max="16384" width="9.125" style="1"/>
  </cols>
  <sheetData>
    <row r="1" spans="1:26" ht="33" customHeight="1">
      <c r="A1" s="721" t="s">
        <v>102</v>
      </c>
      <c r="B1" s="721"/>
      <c r="C1" s="721"/>
      <c r="D1" s="721"/>
      <c r="E1" s="721"/>
      <c r="F1" s="721"/>
      <c r="G1" s="721"/>
      <c r="H1" s="721"/>
      <c r="I1" s="15"/>
      <c r="J1" s="15"/>
      <c r="K1" s="15"/>
      <c r="L1" s="15"/>
      <c r="M1" s="772" t="s">
        <v>0</v>
      </c>
      <c r="N1" s="772"/>
      <c r="O1" s="772"/>
      <c r="P1" s="772"/>
      <c r="Q1" s="772"/>
      <c r="R1" s="772"/>
      <c r="S1" s="772"/>
      <c r="T1" s="772"/>
      <c r="U1" s="772"/>
      <c r="V1" s="2"/>
    </row>
    <row r="2" spans="1:26" ht="31.5" customHeight="1">
      <c r="A2" s="754" t="s">
        <v>1</v>
      </c>
      <c r="B2" s="754"/>
      <c r="C2" s="754"/>
      <c r="D2" s="754"/>
      <c r="E2" s="754"/>
      <c r="F2" s="754"/>
      <c r="G2" s="754"/>
      <c r="H2" s="754"/>
      <c r="I2" s="15"/>
      <c r="J2" s="15"/>
      <c r="K2" s="15"/>
      <c r="L2" s="15"/>
      <c r="M2" s="773" t="s">
        <v>49</v>
      </c>
      <c r="N2" s="773"/>
      <c r="O2" s="773"/>
      <c r="P2" s="773"/>
      <c r="Q2" s="773"/>
      <c r="R2" s="773"/>
      <c r="S2" s="773"/>
      <c r="T2" s="773"/>
      <c r="U2" s="773"/>
      <c r="V2" s="4"/>
    </row>
    <row r="3" spans="1:26" s="71" customFormat="1" ht="27.75" customHeight="1">
      <c r="A3" s="774" t="s">
        <v>50</v>
      </c>
      <c r="B3" s="774"/>
      <c r="C3" s="774"/>
      <c r="D3" s="774"/>
      <c r="E3" s="774"/>
      <c r="F3" s="774"/>
      <c r="G3" s="774"/>
      <c r="H3" s="774"/>
      <c r="I3" s="774"/>
      <c r="J3" s="774"/>
      <c r="K3" s="774"/>
      <c r="L3" s="774"/>
      <c r="M3" s="774"/>
      <c r="N3" s="774"/>
      <c r="O3" s="774"/>
      <c r="P3" s="774"/>
      <c r="Q3" s="774"/>
      <c r="R3" s="774"/>
      <c r="S3" s="774"/>
      <c r="T3" s="774"/>
      <c r="U3" s="774"/>
    </row>
    <row r="4" spans="1:26" s="72" customFormat="1" ht="31.9" customHeight="1">
      <c r="A4" s="771" t="s">
        <v>103</v>
      </c>
      <c r="B4" s="771"/>
      <c r="C4" s="771"/>
      <c r="D4" s="771"/>
      <c r="E4" s="771"/>
      <c r="F4" s="771"/>
      <c r="G4" s="771"/>
      <c r="H4" s="771"/>
      <c r="I4" s="771"/>
      <c r="J4" s="771"/>
      <c r="K4" s="771"/>
      <c r="L4" s="771"/>
      <c r="M4" s="771"/>
      <c r="N4" s="771"/>
      <c r="O4" s="771"/>
      <c r="P4" s="771"/>
      <c r="Q4" s="771"/>
      <c r="R4" s="771"/>
      <c r="S4" s="771"/>
      <c r="T4" s="771"/>
      <c r="U4" s="771"/>
    </row>
    <row r="5" spans="1:26" s="71" customFormat="1" ht="24.75" customHeight="1">
      <c r="A5" s="775" t="s">
        <v>3</v>
      </c>
      <c r="B5" s="775"/>
      <c r="C5" s="775"/>
      <c r="D5" s="775"/>
      <c r="E5" s="775"/>
      <c r="F5" s="775"/>
      <c r="G5" s="775"/>
      <c r="H5" s="775"/>
      <c r="I5" s="775"/>
      <c r="J5" s="775"/>
      <c r="K5" s="775"/>
      <c r="L5" s="775"/>
      <c r="M5" s="775"/>
      <c r="N5" s="775"/>
      <c r="O5" s="775"/>
      <c r="P5" s="775"/>
      <c r="Q5" s="775"/>
      <c r="R5" s="775"/>
      <c r="S5" s="775"/>
      <c r="T5" s="775"/>
      <c r="U5" s="775"/>
    </row>
    <row r="6" spans="1:26" s="7" customFormat="1" ht="31.9" customHeight="1">
      <c r="A6" s="678" t="s">
        <v>4</v>
      </c>
      <c r="B6" s="678" t="s">
        <v>104</v>
      </c>
      <c r="C6" s="681" t="s">
        <v>5</v>
      </c>
      <c r="D6" s="682"/>
      <c r="E6" s="682"/>
      <c r="F6" s="682"/>
      <c r="G6" s="682"/>
      <c r="H6" s="682"/>
      <c r="I6" s="682"/>
      <c r="J6" s="682"/>
      <c r="K6" s="683"/>
      <c r="L6" s="684" t="s">
        <v>105</v>
      </c>
      <c r="M6" s="685"/>
      <c r="N6" s="777"/>
      <c r="O6" s="684" t="s">
        <v>6</v>
      </c>
      <c r="P6" s="685"/>
      <c r="Q6" s="777"/>
      <c r="R6" s="684" t="s">
        <v>106</v>
      </c>
      <c r="S6" s="685"/>
      <c r="T6" s="777"/>
      <c r="U6" s="678" t="s">
        <v>7</v>
      </c>
      <c r="W6" s="73"/>
      <c r="X6" s="6"/>
      <c r="Y6" s="6"/>
      <c r="Z6" s="6"/>
    </row>
    <row r="7" spans="1:26" s="7" customFormat="1" ht="75" customHeight="1">
      <c r="A7" s="776"/>
      <c r="B7" s="776"/>
      <c r="C7" s="681" t="s">
        <v>8</v>
      </c>
      <c r="D7" s="682"/>
      <c r="E7" s="683"/>
      <c r="F7" s="681" t="s">
        <v>107</v>
      </c>
      <c r="G7" s="682"/>
      <c r="H7" s="683"/>
      <c r="I7" s="681" t="s">
        <v>108</v>
      </c>
      <c r="J7" s="682"/>
      <c r="K7" s="683"/>
      <c r="L7" s="778"/>
      <c r="M7" s="779"/>
      <c r="N7" s="780"/>
      <c r="O7" s="778"/>
      <c r="P7" s="779"/>
      <c r="Q7" s="780"/>
      <c r="R7" s="778"/>
      <c r="S7" s="779"/>
      <c r="T7" s="780"/>
      <c r="U7" s="776"/>
      <c r="W7" s="73"/>
      <c r="X7" s="6"/>
      <c r="Y7" s="6"/>
      <c r="Z7" s="6"/>
    </row>
    <row r="8" spans="1:26" s="7" customFormat="1" ht="28.9" customHeight="1">
      <c r="A8" s="776"/>
      <c r="B8" s="776"/>
      <c r="C8" s="678" t="s">
        <v>9</v>
      </c>
      <c r="D8" s="781" t="s">
        <v>14</v>
      </c>
      <c r="E8" s="782"/>
      <c r="F8" s="678" t="s">
        <v>9</v>
      </c>
      <c r="G8" s="781" t="s">
        <v>14</v>
      </c>
      <c r="H8" s="782"/>
      <c r="I8" s="678" t="s">
        <v>9</v>
      </c>
      <c r="J8" s="781" t="s">
        <v>14</v>
      </c>
      <c r="K8" s="782"/>
      <c r="L8" s="678" t="s">
        <v>9</v>
      </c>
      <c r="M8" s="781" t="s">
        <v>14</v>
      </c>
      <c r="N8" s="782"/>
      <c r="O8" s="678" t="s">
        <v>9</v>
      </c>
      <c r="P8" s="781" t="s">
        <v>14</v>
      </c>
      <c r="Q8" s="782"/>
      <c r="R8" s="678" t="s">
        <v>9</v>
      </c>
      <c r="S8" s="781" t="s">
        <v>14</v>
      </c>
      <c r="T8" s="782"/>
      <c r="U8" s="776"/>
      <c r="W8" s="73"/>
      <c r="X8" s="6"/>
      <c r="Y8" s="74"/>
      <c r="Z8" s="74"/>
    </row>
    <row r="9" spans="1:26" s="7" customFormat="1" ht="52.15" customHeight="1">
      <c r="A9" s="679"/>
      <c r="B9" s="679"/>
      <c r="C9" s="679"/>
      <c r="D9" s="8" t="s">
        <v>69</v>
      </c>
      <c r="E9" s="8" t="s">
        <v>109</v>
      </c>
      <c r="F9" s="679"/>
      <c r="G9" s="8" t="s">
        <v>69</v>
      </c>
      <c r="H9" s="8" t="s">
        <v>109</v>
      </c>
      <c r="I9" s="679"/>
      <c r="J9" s="8" t="s">
        <v>69</v>
      </c>
      <c r="K9" s="8" t="s">
        <v>109</v>
      </c>
      <c r="L9" s="679"/>
      <c r="M9" s="8" t="s">
        <v>69</v>
      </c>
      <c r="N9" s="8" t="s">
        <v>109</v>
      </c>
      <c r="O9" s="679"/>
      <c r="P9" s="8" t="s">
        <v>69</v>
      </c>
      <c r="Q9" s="8" t="s">
        <v>109</v>
      </c>
      <c r="R9" s="679"/>
      <c r="S9" s="8" t="s">
        <v>69</v>
      </c>
      <c r="T9" s="8" t="s">
        <v>109</v>
      </c>
      <c r="U9" s="679"/>
      <c r="W9" s="73"/>
      <c r="X9" s="6"/>
      <c r="Y9" s="73"/>
      <c r="Z9" s="73"/>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3"/>
      <c r="X10" s="73"/>
      <c r="Y10" s="73"/>
      <c r="Z10" s="73"/>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5"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5" t="s">
        <v>110</v>
      </c>
      <c r="C13" s="9"/>
      <c r="D13" s="9"/>
      <c r="E13" s="9"/>
      <c r="F13" s="9"/>
      <c r="G13" s="9"/>
      <c r="H13" s="9"/>
      <c r="I13" s="9"/>
      <c r="J13" s="9"/>
      <c r="K13" s="9"/>
      <c r="L13" s="9"/>
      <c r="M13" s="9"/>
      <c r="N13" s="9"/>
      <c r="O13" s="9"/>
      <c r="P13" s="9"/>
      <c r="Q13" s="9"/>
      <c r="R13" s="9"/>
      <c r="S13" s="9"/>
      <c r="T13" s="9"/>
      <c r="U13" s="12"/>
      <c r="W13" s="76"/>
      <c r="X13" s="76"/>
      <c r="Y13" s="76"/>
      <c r="Z13" s="76"/>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6"/>
      <c r="X14" s="76"/>
      <c r="Y14" s="76"/>
      <c r="Z14" s="76"/>
    </row>
    <row r="15" spans="1:26" ht="18.399999999999999" customHeight="1">
      <c r="A15" s="8"/>
      <c r="B15" s="77"/>
      <c r="C15" s="10"/>
      <c r="D15" s="10"/>
      <c r="E15" s="10"/>
      <c r="F15" s="10"/>
      <c r="G15" s="10"/>
      <c r="H15" s="10"/>
      <c r="I15" s="10"/>
      <c r="J15" s="10"/>
      <c r="K15" s="10"/>
      <c r="L15" s="10"/>
      <c r="M15" s="10"/>
      <c r="N15" s="10"/>
      <c r="O15" s="10"/>
      <c r="P15" s="10"/>
      <c r="Q15" s="10"/>
      <c r="R15" s="10"/>
      <c r="S15" s="10"/>
      <c r="T15" s="10"/>
      <c r="U15" s="10"/>
    </row>
    <row r="17" spans="2:21">
      <c r="B17" s="78" t="s">
        <v>19</v>
      </c>
      <c r="C17" s="78"/>
      <c r="D17" s="78"/>
      <c r="E17" s="78"/>
      <c r="F17" s="78"/>
      <c r="G17" s="78"/>
      <c r="H17" s="78"/>
      <c r="I17" s="78"/>
      <c r="J17" s="78"/>
      <c r="K17" s="78"/>
      <c r="L17" s="78"/>
      <c r="M17" s="78"/>
      <c r="N17" s="78"/>
      <c r="O17" s="78"/>
      <c r="P17" s="78"/>
      <c r="Q17" s="78"/>
      <c r="R17" s="78"/>
      <c r="S17" s="78"/>
      <c r="T17" s="78"/>
    </row>
    <row r="18" spans="2:21">
      <c r="B18" s="783" t="s">
        <v>20</v>
      </c>
      <c r="C18" s="783"/>
      <c r="D18" s="783"/>
      <c r="E18" s="783"/>
      <c r="F18" s="783"/>
      <c r="G18" s="783"/>
      <c r="H18" s="783"/>
      <c r="I18" s="783"/>
      <c r="J18" s="783"/>
      <c r="K18" s="783"/>
      <c r="L18" s="783"/>
      <c r="M18" s="783"/>
      <c r="N18" s="783"/>
      <c r="O18" s="783"/>
      <c r="P18" s="783"/>
      <c r="Q18" s="783"/>
      <c r="R18" s="783"/>
      <c r="S18" s="783"/>
      <c r="T18" s="783"/>
    </row>
    <row r="19" spans="2:21">
      <c r="B19" s="767" t="s">
        <v>21</v>
      </c>
      <c r="C19" s="767"/>
      <c r="D19" s="767"/>
      <c r="E19" s="767"/>
      <c r="F19" s="767"/>
      <c r="G19" s="767"/>
      <c r="H19" s="767"/>
      <c r="I19" s="767"/>
      <c r="J19" s="767"/>
      <c r="K19" s="767"/>
      <c r="L19" s="767"/>
      <c r="M19" s="767"/>
      <c r="N19" s="767"/>
      <c r="O19" s="767"/>
      <c r="P19" s="767"/>
      <c r="Q19" s="767"/>
      <c r="R19" s="767"/>
      <c r="S19" s="767"/>
      <c r="T19" s="767"/>
      <c r="U19" s="767"/>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25" defaultRowHeight="12.75"/>
  <cols>
    <col min="1" max="1" width="5.125" style="125" customWidth="1"/>
    <col min="2" max="2" width="33.375" style="126" customWidth="1"/>
    <col min="3" max="4" width="7.375" style="127" customWidth="1"/>
    <col min="5" max="5" width="8.375" style="127" customWidth="1"/>
    <col min="6" max="6" width="10.125" style="80" customWidth="1"/>
    <col min="7" max="7" width="11" style="80" customWidth="1"/>
    <col min="8" max="8" width="8.75" style="80" customWidth="1"/>
    <col min="9" max="9" width="10.125" style="80" customWidth="1"/>
    <col min="10" max="10" width="11" style="80" customWidth="1"/>
    <col min="11" max="14" width="8.75" style="80" customWidth="1"/>
    <col min="15" max="16" width="9.375" style="80" hidden="1" customWidth="1"/>
    <col min="17" max="17" width="10.75" style="80" hidden="1" customWidth="1"/>
    <col min="18" max="18" width="10.375" style="80" hidden="1" customWidth="1"/>
    <col min="19" max="30" width="10.375" style="80" customWidth="1"/>
    <col min="31" max="31" width="9.375" style="80" customWidth="1"/>
    <col min="32" max="32" width="11" style="80" customWidth="1"/>
    <col min="33" max="33" width="11.375" style="80" customWidth="1"/>
    <col min="34" max="34" width="9.375" style="80" hidden="1" customWidth="1"/>
    <col min="35" max="35" width="11" style="80" hidden="1" customWidth="1"/>
    <col min="36" max="36" width="11.375" style="80" hidden="1" customWidth="1"/>
    <col min="37" max="37" width="11.375" style="80" customWidth="1"/>
    <col min="38" max="16384" width="9.125" style="81"/>
  </cols>
  <sheetData>
    <row r="1" spans="1:43" ht="25.5" customHeight="1">
      <c r="A1" s="721" t="s">
        <v>111</v>
      </c>
      <c r="B1" s="721"/>
      <c r="C1" s="721"/>
      <c r="D1" s="721"/>
      <c r="E1" s="721"/>
      <c r="F1" s="721"/>
      <c r="G1" s="721"/>
      <c r="H1" s="721"/>
      <c r="I1" s="721"/>
      <c r="J1" s="721"/>
      <c r="K1" s="721"/>
      <c r="L1" s="721"/>
      <c r="M1" s="721"/>
      <c r="N1" s="721"/>
      <c r="AA1" s="772" t="s">
        <v>0</v>
      </c>
      <c r="AB1" s="772"/>
      <c r="AC1" s="772"/>
      <c r="AD1" s="772"/>
      <c r="AE1" s="772"/>
      <c r="AF1" s="772"/>
      <c r="AG1" s="772"/>
      <c r="AH1" s="772"/>
      <c r="AI1" s="772"/>
      <c r="AJ1" s="772"/>
      <c r="AK1" s="772"/>
    </row>
    <row r="2" spans="1:43" ht="31.5" customHeight="1">
      <c r="A2" s="754" t="s">
        <v>1</v>
      </c>
      <c r="B2" s="754"/>
      <c r="C2" s="754"/>
      <c r="D2" s="754"/>
      <c r="E2" s="754"/>
      <c r="F2" s="754"/>
      <c r="G2" s="754"/>
      <c r="H2" s="754"/>
      <c r="I2" s="754"/>
      <c r="J2" s="754"/>
      <c r="K2" s="754"/>
      <c r="L2" s="754"/>
      <c r="M2" s="754"/>
      <c r="N2" s="754"/>
      <c r="AA2" s="773" t="s">
        <v>49</v>
      </c>
      <c r="AB2" s="773"/>
      <c r="AC2" s="773"/>
      <c r="AD2" s="773"/>
      <c r="AE2" s="773"/>
      <c r="AF2" s="773"/>
      <c r="AG2" s="773"/>
      <c r="AH2" s="773"/>
      <c r="AI2" s="773"/>
      <c r="AJ2" s="773"/>
      <c r="AK2" s="773"/>
    </row>
    <row r="3" spans="1:43" s="83" customFormat="1" ht="22.5" customHeight="1">
      <c r="A3" s="784" t="s">
        <v>50</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82"/>
      <c r="AM3" s="82"/>
      <c r="AN3" s="82"/>
      <c r="AO3" s="82"/>
      <c r="AP3" s="82"/>
    </row>
    <row r="4" spans="1:43" s="84" customFormat="1" ht="31.5" customHeight="1">
      <c r="A4" s="721" t="s">
        <v>112</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row>
    <row r="5" spans="1:43" s="88" customFormat="1" ht="28.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c r="AH5" s="86"/>
      <c r="AI5" s="86"/>
      <c r="AJ5" s="86"/>
      <c r="AK5" s="87" t="s">
        <v>3</v>
      </c>
    </row>
    <row r="6" spans="1:43" s="89" customFormat="1" ht="25.5" customHeight="1">
      <c r="A6" s="793" t="s">
        <v>22</v>
      </c>
      <c r="B6" s="793" t="s">
        <v>23</v>
      </c>
      <c r="C6" s="793" t="s">
        <v>24</v>
      </c>
      <c r="D6" s="793" t="s">
        <v>25</v>
      </c>
      <c r="E6" s="793" t="s">
        <v>26</v>
      </c>
      <c r="F6" s="787" t="s">
        <v>113</v>
      </c>
      <c r="G6" s="788"/>
      <c r="H6" s="789"/>
      <c r="I6" s="787" t="s">
        <v>114</v>
      </c>
      <c r="J6" s="788"/>
      <c r="K6" s="788"/>
      <c r="L6" s="788"/>
      <c r="M6" s="788"/>
      <c r="N6" s="789"/>
      <c r="O6" s="787" t="s">
        <v>115</v>
      </c>
      <c r="P6" s="788"/>
      <c r="Q6" s="789"/>
      <c r="R6" s="793"/>
      <c r="S6" s="795" t="s">
        <v>55</v>
      </c>
      <c r="T6" s="796"/>
      <c r="U6" s="795" t="s">
        <v>56</v>
      </c>
      <c r="V6" s="802"/>
      <c r="W6" s="795" t="s">
        <v>116</v>
      </c>
      <c r="X6" s="802"/>
      <c r="Y6" s="796"/>
      <c r="Z6" s="795" t="s">
        <v>117</v>
      </c>
      <c r="AA6" s="802"/>
      <c r="AB6" s="796"/>
      <c r="AC6" s="795" t="s">
        <v>118</v>
      </c>
      <c r="AD6" s="796"/>
      <c r="AE6" s="795" t="s">
        <v>28</v>
      </c>
      <c r="AF6" s="802"/>
      <c r="AG6" s="796"/>
      <c r="AH6" s="795" t="s">
        <v>119</v>
      </c>
      <c r="AI6" s="802"/>
      <c r="AJ6" s="796"/>
      <c r="AK6" s="793" t="s">
        <v>7</v>
      </c>
    </row>
    <row r="7" spans="1:43" s="90" customFormat="1" ht="38.25" customHeight="1">
      <c r="A7" s="799"/>
      <c r="B7" s="799"/>
      <c r="C7" s="799"/>
      <c r="D7" s="799"/>
      <c r="E7" s="799"/>
      <c r="F7" s="790"/>
      <c r="G7" s="791"/>
      <c r="H7" s="792"/>
      <c r="I7" s="790"/>
      <c r="J7" s="791"/>
      <c r="K7" s="791"/>
      <c r="L7" s="791"/>
      <c r="M7" s="791"/>
      <c r="N7" s="792"/>
      <c r="O7" s="790"/>
      <c r="P7" s="791"/>
      <c r="Q7" s="792"/>
      <c r="R7" s="794"/>
      <c r="S7" s="797"/>
      <c r="T7" s="798"/>
      <c r="U7" s="797"/>
      <c r="V7" s="803"/>
      <c r="W7" s="797"/>
      <c r="X7" s="803"/>
      <c r="Y7" s="798"/>
      <c r="Z7" s="797"/>
      <c r="AA7" s="803"/>
      <c r="AB7" s="798"/>
      <c r="AC7" s="797"/>
      <c r="AD7" s="798"/>
      <c r="AE7" s="797"/>
      <c r="AF7" s="803"/>
      <c r="AG7" s="798"/>
      <c r="AH7" s="797"/>
      <c r="AI7" s="803"/>
      <c r="AJ7" s="798"/>
      <c r="AK7" s="799"/>
    </row>
    <row r="8" spans="1:43" s="90" customFormat="1" ht="27" customHeight="1">
      <c r="A8" s="799"/>
      <c r="B8" s="799"/>
      <c r="C8" s="799"/>
      <c r="D8" s="799"/>
      <c r="E8" s="799"/>
      <c r="F8" s="785" t="s">
        <v>120</v>
      </c>
      <c r="G8" s="785" t="s">
        <v>30</v>
      </c>
      <c r="H8" s="765" t="s">
        <v>121</v>
      </c>
      <c r="I8" s="785" t="s">
        <v>120</v>
      </c>
      <c r="J8" s="785" t="s">
        <v>30</v>
      </c>
      <c r="K8" s="804" t="s">
        <v>121</v>
      </c>
      <c r="L8" s="805"/>
      <c r="M8" s="805"/>
      <c r="N8" s="806"/>
      <c r="O8" s="785" t="s">
        <v>120</v>
      </c>
      <c r="P8" s="785" t="s">
        <v>30</v>
      </c>
      <c r="Q8" s="765" t="s">
        <v>122</v>
      </c>
      <c r="R8" s="765" t="s">
        <v>123</v>
      </c>
      <c r="S8" s="785" t="s">
        <v>9</v>
      </c>
      <c r="T8" s="785" t="s">
        <v>122</v>
      </c>
      <c r="U8" s="812" t="s">
        <v>9</v>
      </c>
      <c r="V8" s="785" t="s">
        <v>122</v>
      </c>
      <c r="W8" s="785" t="s">
        <v>31</v>
      </c>
      <c r="X8" s="804" t="s">
        <v>14</v>
      </c>
      <c r="Y8" s="806"/>
      <c r="Z8" s="785" t="s">
        <v>9</v>
      </c>
      <c r="AA8" s="810" t="s">
        <v>122</v>
      </c>
      <c r="AB8" s="811"/>
      <c r="AC8" s="785" t="s">
        <v>9</v>
      </c>
      <c r="AD8" s="765" t="s">
        <v>122</v>
      </c>
      <c r="AE8" s="793" t="s">
        <v>31</v>
      </c>
      <c r="AF8" s="800" t="s">
        <v>122</v>
      </c>
      <c r="AG8" s="801"/>
      <c r="AH8" s="793" t="s">
        <v>31</v>
      </c>
      <c r="AI8" s="800" t="s">
        <v>122</v>
      </c>
      <c r="AJ8" s="801"/>
      <c r="AK8" s="799"/>
    </row>
    <row r="9" spans="1:43" s="90" customFormat="1" ht="121.5" customHeight="1">
      <c r="A9" s="794"/>
      <c r="B9" s="794"/>
      <c r="C9" s="794"/>
      <c r="D9" s="794"/>
      <c r="E9" s="794"/>
      <c r="F9" s="786"/>
      <c r="G9" s="786"/>
      <c r="H9" s="766"/>
      <c r="I9" s="786"/>
      <c r="J9" s="786"/>
      <c r="K9" s="91" t="s">
        <v>9</v>
      </c>
      <c r="L9" s="91" t="s">
        <v>124</v>
      </c>
      <c r="M9" s="91" t="s">
        <v>125</v>
      </c>
      <c r="N9" s="91" t="s">
        <v>126</v>
      </c>
      <c r="O9" s="786"/>
      <c r="P9" s="786"/>
      <c r="Q9" s="766"/>
      <c r="R9" s="766"/>
      <c r="S9" s="786"/>
      <c r="T9" s="786"/>
      <c r="U9" s="812"/>
      <c r="V9" s="786"/>
      <c r="W9" s="786"/>
      <c r="X9" s="92" t="s">
        <v>68</v>
      </c>
      <c r="Y9" s="92" t="s">
        <v>69</v>
      </c>
      <c r="Z9" s="786"/>
      <c r="AA9" s="93" t="s">
        <v>9</v>
      </c>
      <c r="AB9" s="91" t="s">
        <v>127</v>
      </c>
      <c r="AC9" s="786"/>
      <c r="AD9" s="766"/>
      <c r="AE9" s="794"/>
      <c r="AF9" s="94" t="s">
        <v>9</v>
      </c>
      <c r="AG9" s="95" t="s">
        <v>128</v>
      </c>
      <c r="AH9" s="794"/>
      <c r="AI9" s="94" t="s">
        <v>9</v>
      </c>
      <c r="AJ9" s="95" t="s">
        <v>128</v>
      </c>
      <c r="AK9" s="794"/>
      <c r="AN9" s="807"/>
      <c r="AO9" s="807"/>
      <c r="AP9" s="807"/>
      <c r="AQ9" s="807"/>
    </row>
    <row r="10" spans="1:43" s="97" customFormat="1" ht="30.75" customHeight="1">
      <c r="A10" s="96">
        <v>1</v>
      </c>
      <c r="B10" s="96">
        <f>A10+1</f>
        <v>2</v>
      </c>
      <c r="C10" s="96">
        <f t="shared" ref="C10:N10" si="0">B10+1</f>
        <v>3</v>
      </c>
      <c r="D10" s="96">
        <f t="shared" si="0"/>
        <v>4</v>
      </c>
      <c r="E10" s="96">
        <f t="shared" si="0"/>
        <v>5</v>
      </c>
      <c r="F10" s="96">
        <f t="shared" si="0"/>
        <v>6</v>
      </c>
      <c r="G10" s="96">
        <f t="shared" si="0"/>
        <v>7</v>
      </c>
      <c r="H10" s="96">
        <f t="shared" si="0"/>
        <v>8</v>
      </c>
      <c r="I10" s="96">
        <f t="shared" si="0"/>
        <v>9</v>
      </c>
      <c r="J10" s="96">
        <f t="shared" si="0"/>
        <v>10</v>
      </c>
      <c r="K10" s="96">
        <f t="shared" si="0"/>
        <v>11</v>
      </c>
      <c r="L10" s="96">
        <f t="shared" si="0"/>
        <v>12</v>
      </c>
      <c r="M10" s="96">
        <f t="shared" si="0"/>
        <v>13</v>
      </c>
      <c r="N10" s="96">
        <f t="shared" si="0"/>
        <v>14</v>
      </c>
      <c r="O10" s="96">
        <v>15</v>
      </c>
      <c r="P10" s="96">
        <v>16</v>
      </c>
      <c r="Q10" s="96">
        <v>17</v>
      </c>
      <c r="R10" s="96">
        <v>21</v>
      </c>
      <c r="S10" s="96">
        <f>N10+1</f>
        <v>15</v>
      </c>
      <c r="T10" s="96">
        <f t="shared" ref="T10:AG10" si="1">S10+1</f>
        <v>16</v>
      </c>
      <c r="U10" s="96">
        <f t="shared" si="1"/>
        <v>17</v>
      </c>
      <c r="V10" s="96">
        <f t="shared" si="1"/>
        <v>18</v>
      </c>
      <c r="W10" s="96">
        <f t="shared" si="1"/>
        <v>19</v>
      </c>
      <c r="X10" s="96">
        <f t="shared" si="1"/>
        <v>20</v>
      </c>
      <c r="Y10" s="96">
        <f t="shared" si="1"/>
        <v>21</v>
      </c>
      <c r="Z10" s="96">
        <f t="shared" si="1"/>
        <v>22</v>
      </c>
      <c r="AA10" s="96">
        <f t="shared" si="1"/>
        <v>23</v>
      </c>
      <c r="AB10" s="96">
        <f t="shared" si="1"/>
        <v>24</v>
      </c>
      <c r="AC10" s="96">
        <f t="shared" si="1"/>
        <v>25</v>
      </c>
      <c r="AD10" s="96">
        <f t="shared" si="1"/>
        <v>26</v>
      </c>
      <c r="AE10" s="96">
        <f t="shared" si="1"/>
        <v>27</v>
      </c>
      <c r="AF10" s="96">
        <f t="shared" si="1"/>
        <v>28</v>
      </c>
      <c r="AG10" s="96">
        <f t="shared" si="1"/>
        <v>29</v>
      </c>
      <c r="AH10" s="96">
        <v>31</v>
      </c>
      <c r="AI10" s="96">
        <v>31</v>
      </c>
      <c r="AJ10" s="96">
        <v>33</v>
      </c>
      <c r="AK10" s="96">
        <f>AG10+1</f>
        <v>30</v>
      </c>
      <c r="AN10" s="808"/>
      <c r="AO10" s="808"/>
      <c r="AP10" s="808"/>
      <c r="AQ10" s="808"/>
    </row>
    <row r="11" spans="1:43" ht="32.25" customHeight="1">
      <c r="A11" s="98"/>
      <c r="B11" s="99" t="s">
        <v>13</v>
      </c>
      <c r="C11" s="100"/>
      <c r="D11" s="100"/>
      <c r="E11" s="100"/>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N11" s="809"/>
      <c r="AO11" s="102"/>
      <c r="AP11" s="102"/>
      <c r="AQ11" s="102"/>
    </row>
    <row r="12" spans="1:43" s="106" customFormat="1" ht="39" customHeight="1">
      <c r="A12" s="103" t="s">
        <v>32</v>
      </c>
      <c r="B12" s="104" t="s">
        <v>110</v>
      </c>
      <c r="C12" s="99"/>
      <c r="D12" s="99"/>
      <c r="E12" s="99"/>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row>
    <row r="13" spans="1:43" s="106" customFormat="1" ht="55.5" customHeight="1">
      <c r="A13" s="107">
        <v>1</v>
      </c>
      <c r="B13" s="104" t="s">
        <v>129</v>
      </c>
      <c r="C13" s="99"/>
      <c r="D13" s="99"/>
      <c r="E13" s="99"/>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1:43" s="106" customFormat="1" ht="25.5" customHeight="1">
      <c r="A14" s="108" t="s">
        <v>40</v>
      </c>
      <c r="B14" s="109" t="s">
        <v>40</v>
      </c>
      <c r="C14" s="99"/>
      <c r="D14" s="99"/>
      <c r="E14" s="99"/>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row>
    <row r="15" spans="1:43" s="106" customFormat="1" ht="52.15" customHeight="1">
      <c r="A15" s="107" t="s">
        <v>39</v>
      </c>
      <c r="B15" s="104" t="s">
        <v>130</v>
      </c>
      <c r="C15" s="99"/>
      <c r="D15" s="99"/>
      <c r="E15" s="99"/>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row>
    <row r="16" spans="1:43" s="106" customFormat="1" ht="25.5" customHeight="1">
      <c r="A16" s="108" t="s">
        <v>33</v>
      </c>
      <c r="B16" s="110" t="s">
        <v>38</v>
      </c>
      <c r="C16" s="99"/>
      <c r="D16" s="99"/>
      <c r="E16" s="99"/>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row>
    <row r="17" spans="1:37" s="106" customFormat="1" ht="25.5" customHeight="1">
      <c r="A17" s="108" t="s">
        <v>40</v>
      </c>
      <c r="B17" s="109" t="s">
        <v>41</v>
      </c>
      <c r="C17" s="99"/>
      <c r="D17" s="99"/>
      <c r="E17" s="99"/>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row>
    <row r="18" spans="1:37" s="106" customFormat="1" ht="43.5" customHeight="1">
      <c r="A18" s="107" t="s">
        <v>77</v>
      </c>
      <c r="B18" s="104" t="s">
        <v>131</v>
      </c>
      <c r="C18" s="99"/>
      <c r="D18" s="99"/>
      <c r="E18" s="99"/>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row>
    <row r="19" spans="1:37" s="106" customFormat="1" ht="25.5" customHeight="1">
      <c r="A19" s="108" t="s">
        <v>33</v>
      </c>
      <c r="B19" s="110" t="s">
        <v>38</v>
      </c>
      <c r="C19" s="99"/>
      <c r="D19" s="99"/>
      <c r="E19" s="99"/>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row>
    <row r="20" spans="1:37" s="106" customFormat="1" ht="25.5" customHeight="1">
      <c r="A20" s="108" t="s">
        <v>40</v>
      </c>
      <c r="B20" s="109" t="s">
        <v>41</v>
      </c>
      <c r="C20" s="99"/>
      <c r="D20" s="99"/>
      <c r="E20" s="99"/>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row>
    <row r="21" spans="1:37" s="106" customFormat="1" ht="40.5" customHeight="1">
      <c r="A21" s="107" t="s">
        <v>79</v>
      </c>
      <c r="B21" s="104" t="s">
        <v>132</v>
      </c>
      <c r="C21" s="99"/>
      <c r="D21" s="99"/>
      <c r="E21" s="99"/>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row>
    <row r="22" spans="1:37" s="106" customFormat="1" ht="28.5" customHeight="1">
      <c r="A22" s="108" t="s">
        <v>33</v>
      </c>
      <c r="B22" s="110" t="s">
        <v>38</v>
      </c>
      <c r="C22" s="99"/>
      <c r="D22" s="99"/>
      <c r="E22" s="99"/>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row>
    <row r="23" spans="1:37" s="106" customFormat="1" ht="25.5" customHeight="1">
      <c r="A23" s="108" t="s">
        <v>40</v>
      </c>
      <c r="B23" s="109" t="s">
        <v>41</v>
      </c>
      <c r="C23" s="99"/>
      <c r="D23" s="99"/>
      <c r="E23" s="99"/>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row>
    <row r="24" spans="1:37" s="106" customFormat="1" ht="81" customHeight="1">
      <c r="A24" s="107" t="s">
        <v>133</v>
      </c>
      <c r="B24" s="104" t="s">
        <v>134</v>
      </c>
      <c r="C24" s="99"/>
      <c r="D24" s="99"/>
      <c r="E24" s="99"/>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row>
    <row r="25" spans="1:37" s="106" customFormat="1" ht="28.5" customHeight="1">
      <c r="A25" s="108" t="s">
        <v>33</v>
      </c>
      <c r="B25" s="110" t="s">
        <v>38</v>
      </c>
      <c r="C25" s="99"/>
      <c r="D25" s="99"/>
      <c r="E25" s="99"/>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row>
    <row r="26" spans="1:37" s="106" customFormat="1" ht="25.5" customHeight="1">
      <c r="A26" s="108" t="s">
        <v>40</v>
      </c>
      <c r="B26" s="109" t="s">
        <v>41</v>
      </c>
      <c r="C26" s="99"/>
      <c r="D26" s="99"/>
      <c r="E26" s="99"/>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row>
    <row r="27" spans="1:37" s="106" customFormat="1" ht="39.75" customHeight="1">
      <c r="A27" s="103" t="s">
        <v>48</v>
      </c>
      <c r="B27" s="104" t="s">
        <v>110</v>
      </c>
      <c r="C27" s="99"/>
      <c r="D27" s="99"/>
      <c r="E27" s="99"/>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row>
    <row r="28" spans="1:37" ht="25.5" customHeight="1">
      <c r="A28" s="98"/>
      <c r="B28" s="104" t="s">
        <v>81</v>
      </c>
      <c r="C28" s="100"/>
      <c r="D28" s="100"/>
      <c r="E28" s="100"/>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1:37" ht="25.5" customHeight="1">
      <c r="A29" s="98"/>
      <c r="B29" s="104" t="s">
        <v>135</v>
      </c>
      <c r="C29" s="100"/>
      <c r="D29" s="100"/>
      <c r="E29" s="100"/>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row>
    <row r="30" spans="1:37" s="115" customFormat="1" ht="36" hidden="1" customHeight="1">
      <c r="A30" s="111" t="s">
        <v>136</v>
      </c>
      <c r="B30" s="112" t="s">
        <v>137</v>
      </c>
      <c r="C30" s="113"/>
      <c r="D30" s="113"/>
      <c r="E30" s="113"/>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1:37" s="119" customFormat="1" ht="36" hidden="1" customHeight="1">
      <c r="A31" s="116"/>
      <c r="B31" s="112" t="s">
        <v>81</v>
      </c>
      <c r="C31" s="117"/>
      <c r="D31" s="117"/>
      <c r="E31" s="117"/>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row>
    <row r="32" spans="1:37" s="119" customFormat="1" ht="78" hidden="1" customHeight="1">
      <c r="A32" s="111" t="s">
        <v>138</v>
      </c>
      <c r="B32" s="112" t="s">
        <v>139</v>
      </c>
      <c r="C32" s="117"/>
      <c r="D32" s="117"/>
      <c r="E32" s="117"/>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row>
    <row r="33" spans="1:49" s="119" customFormat="1" ht="36" hidden="1" customHeight="1">
      <c r="A33" s="116"/>
      <c r="B33" s="112" t="s">
        <v>81</v>
      </c>
      <c r="C33" s="117"/>
      <c r="D33" s="117"/>
      <c r="E33" s="117"/>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1:49" ht="51" hidden="1" customHeight="1">
      <c r="A34" s="103" t="s">
        <v>138</v>
      </c>
      <c r="B34" s="104" t="s">
        <v>140</v>
      </c>
      <c r="C34" s="100"/>
      <c r="D34" s="100"/>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49" ht="29.25" hidden="1" customHeight="1">
      <c r="A35" s="98"/>
      <c r="B35" s="104" t="s">
        <v>81</v>
      </c>
      <c r="C35" s="100"/>
      <c r="D35" s="100"/>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20"/>
    </row>
    <row r="36" spans="1:49" ht="8.25" customHeight="1">
      <c r="A36" s="98"/>
      <c r="B36" s="110"/>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20"/>
    </row>
    <row r="37" spans="1:49" ht="11.25" customHeight="1">
      <c r="A37" s="121"/>
      <c r="B37" s="122"/>
      <c r="C37" s="123"/>
      <c r="D37" s="123"/>
      <c r="E37" s="123"/>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row>
    <row r="38" spans="1:49" ht="19.899999999999999" customHeight="1">
      <c r="A38" s="121"/>
      <c r="B38" s="78" t="s">
        <v>19</v>
      </c>
      <c r="C38" s="78"/>
      <c r="D38" s="78"/>
      <c r="E38" s="78"/>
      <c r="F38" s="78"/>
      <c r="G38" s="78"/>
      <c r="H38" s="78"/>
      <c r="I38" s="78"/>
      <c r="J38" s="78"/>
      <c r="K38" s="78"/>
      <c r="L38" s="78"/>
      <c r="M38" s="78"/>
      <c r="N38" s="78"/>
      <c r="O38" s="78"/>
      <c r="P38" s="78"/>
      <c r="Q38" s="78"/>
      <c r="R38" s="124"/>
      <c r="S38" s="124"/>
      <c r="T38" s="124"/>
      <c r="U38" s="124"/>
      <c r="V38" s="124"/>
      <c r="W38" s="124"/>
      <c r="X38" s="124"/>
      <c r="Y38" s="124"/>
      <c r="Z38" s="124"/>
      <c r="AA38" s="124"/>
      <c r="AB38" s="124"/>
      <c r="AC38" s="124"/>
      <c r="AD38" s="124"/>
      <c r="AE38" s="124"/>
      <c r="AF38" s="124"/>
      <c r="AG38" s="124"/>
      <c r="AH38" s="124"/>
      <c r="AI38" s="124"/>
      <c r="AJ38" s="124"/>
    </row>
    <row r="39" spans="1:49" ht="19.899999999999999" customHeight="1">
      <c r="A39" s="121"/>
      <c r="B39" s="783" t="s">
        <v>20</v>
      </c>
      <c r="C39" s="783"/>
      <c r="D39" s="783"/>
      <c r="E39" s="783"/>
      <c r="F39" s="783"/>
      <c r="G39" s="783"/>
      <c r="H39" s="783"/>
      <c r="I39" s="783"/>
      <c r="J39" s="783"/>
      <c r="K39" s="783"/>
      <c r="L39" s="783"/>
      <c r="M39" s="783"/>
      <c r="N39" s="783"/>
      <c r="O39" s="783"/>
      <c r="P39" s="783"/>
      <c r="Q39" s="783"/>
      <c r="R39" s="124"/>
      <c r="S39" s="124"/>
      <c r="T39" s="124"/>
      <c r="U39" s="124"/>
      <c r="V39" s="124"/>
      <c r="W39" s="124"/>
      <c r="X39" s="124"/>
      <c r="Y39" s="124"/>
      <c r="Z39" s="124"/>
      <c r="AA39" s="124"/>
      <c r="AB39" s="124"/>
      <c r="AC39" s="124"/>
      <c r="AD39" s="124"/>
      <c r="AE39" s="124"/>
      <c r="AF39" s="124"/>
      <c r="AG39" s="124"/>
      <c r="AH39" s="124"/>
      <c r="AI39" s="124"/>
      <c r="AJ39" s="124"/>
    </row>
    <row r="40" spans="1:49" ht="19.899999999999999" customHeight="1">
      <c r="A40" s="121"/>
      <c r="B40" s="122"/>
      <c r="C40" s="123"/>
      <c r="D40" s="123"/>
      <c r="E40" s="123"/>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row>
    <row r="41" spans="1:49" s="80" customFormat="1" ht="19.899999999999999" customHeight="1">
      <c r="A41" s="121"/>
      <c r="B41" s="122"/>
      <c r="C41" s="123"/>
      <c r="D41" s="123"/>
      <c r="E41" s="123"/>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L41" s="81"/>
      <c r="AM41" s="81"/>
      <c r="AN41" s="81"/>
      <c r="AO41" s="81"/>
      <c r="AP41" s="81"/>
      <c r="AQ41" s="81"/>
      <c r="AR41" s="81"/>
      <c r="AS41" s="81"/>
      <c r="AT41" s="81"/>
      <c r="AU41" s="81"/>
      <c r="AV41" s="81"/>
      <c r="AW41" s="81"/>
    </row>
    <row r="42" spans="1:49" s="80" customFormat="1" ht="19.899999999999999" customHeight="1">
      <c r="A42" s="121"/>
      <c r="B42" s="122"/>
      <c r="C42" s="123"/>
      <c r="D42" s="123"/>
      <c r="E42" s="123"/>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L42" s="81"/>
      <c r="AM42" s="81"/>
      <c r="AN42" s="81"/>
      <c r="AO42" s="81"/>
      <c r="AP42" s="81"/>
      <c r="AQ42" s="81"/>
      <c r="AR42" s="81"/>
      <c r="AS42" s="81"/>
      <c r="AT42" s="81"/>
      <c r="AU42" s="81"/>
      <c r="AV42" s="81"/>
      <c r="AW42" s="81"/>
    </row>
    <row r="43" spans="1:49" s="80" customFormat="1" ht="19.899999999999999" customHeight="1">
      <c r="A43" s="121"/>
      <c r="B43" s="122"/>
      <c r="C43" s="123"/>
      <c r="D43" s="123"/>
      <c r="E43" s="123"/>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L43" s="81"/>
      <c r="AM43" s="81"/>
      <c r="AN43" s="81"/>
      <c r="AO43" s="81"/>
      <c r="AP43" s="81"/>
      <c r="AQ43" s="81"/>
      <c r="AR43" s="81"/>
      <c r="AS43" s="81"/>
      <c r="AT43" s="81"/>
      <c r="AU43" s="81"/>
      <c r="AV43" s="81"/>
      <c r="AW43" s="81"/>
    </row>
    <row r="44" spans="1:49" s="80" customFormat="1" ht="19.899999999999999" customHeight="1">
      <c r="A44" s="121"/>
      <c r="B44" s="122"/>
      <c r="C44" s="123"/>
      <c r="D44" s="123"/>
      <c r="E44" s="123"/>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L44" s="81"/>
      <c r="AM44" s="81"/>
      <c r="AN44" s="81"/>
      <c r="AO44" s="81"/>
      <c r="AP44" s="81"/>
      <c r="AQ44" s="81"/>
      <c r="AR44" s="81"/>
      <c r="AS44" s="81"/>
      <c r="AT44" s="81"/>
      <c r="AU44" s="81"/>
      <c r="AV44" s="81"/>
      <c r="AW44" s="81"/>
    </row>
    <row r="45" spans="1:49" s="80" customFormat="1" ht="19.899999999999999" customHeight="1">
      <c r="A45" s="121"/>
      <c r="B45" s="122"/>
      <c r="C45" s="123"/>
      <c r="D45" s="123"/>
      <c r="E45" s="123"/>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L45" s="81"/>
      <c r="AM45" s="81"/>
      <c r="AN45" s="81"/>
      <c r="AO45" s="81"/>
      <c r="AP45" s="81"/>
      <c r="AQ45" s="81"/>
      <c r="AR45" s="81"/>
      <c r="AS45" s="81"/>
      <c r="AT45" s="81"/>
      <c r="AU45" s="81"/>
      <c r="AV45" s="81"/>
      <c r="AW45" s="81"/>
    </row>
    <row r="46" spans="1:49" s="80" customFormat="1" ht="19.899999999999999" customHeight="1">
      <c r="A46" s="121"/>
      <c r="B46" s="122"/>
      <c r="C46" s="123"/>
      <c r="D46" s="123"/>
      <c r="E46" s="123"/>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L46" s="81"/>
      <c r="AM46" s="81"/>
      <c r="AN46" s="81"/>
      <c r="AO46" s="81"/>
      <c r="AP46" s="81"/>
      <c r="AQ46" s="81"/>
      <c r="AR46" s="81"/>
      <c r="AS46" s="81"/>
      <c r="AT46" s="81"/>
      <c r="AU46" s="81"/>
      <c r="AV46" s="81"/>
      <c r="AW46" s="81"/>
    </row>
    <row r="47" spans="1:49" s="80" customFormat="1" ht="19.899999999999999" customHeight="1">
      <c r="A47" s="121"/>
      <c r="B47" s="122"/>
      <c r="C47" s="123"/>
      <c r="D47" s="123"/>
      <c r="E47" s="123"/>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L47" s="81"/>
      <c r="AM47" s="81"/>
      <c r="AN47" s="81"/>
      <c r="AO47" s="81"/>
      <c r="AP47" s="81"/>
      <c r="AQ47" s="81"/>
      <c r="AR47" s="81"/>
      <c r="AS47" s="81"/>
      <c r="AT47" s="81"/>
      <c r="AU47" s="81"/>
      <c r="AV47" s="81"/>
      <c r="AW47" s="81"/>
    </row>
    <row r="48" spans="1:49" s="80" customFormat="1" ht="19.899999999999999" customHeight="1">
      <c r="A48" s="121"/>
      <c r="B48" s="122"/>
      <c r="C48" s="123"/>
      <c r="D48" s="123"/>
      <c r="E48" s="123"/>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L48" s="81"/>
      <c r="AM48" s="81"/>
      <c r="AN48" s="81"/>
      <c r="AO48" s="81"/>
      <c r="AP48" s="81"/>
      <c r="AQ48" s="81"/>
      <c r="AR48" s="81"/>
      <c r="AS48" s="81"/>
      <c r="AT48" s="81"/>
      <c r="AU48" s="81"/>
      <c r="AV48" s="81"/>
      <c r="AW48" s="81"/>
    </row>
    <row r="49" spans="1:49" s="80" customFormat="1" ht="19.899999999999999" customHeight="1">
      <c r="A49" s="121"/>
      <c r="B49" s="122"/>
      <c r="C49" s="123"/>
      <c r="D49" s="123"/>
      <c r="E49" s="123"/>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L49" s="81"/>
      <c r="AM49" s="81"/>
      <c r="AN49" s="81"/>
      <c r="AO49" s="81"/>
      <c r="AP49" s="81"/>
      <c r="AQ49" s="81"/>
      <c r="AR49" s="81"/>
      <c r="AS49" s="81"/>
      <c r="AT49" s="81"/>
      <c r="AU49" s="81"/>
      <c r="AV49" s="81"/>
      <c r="AW49" s="81"/>
    </row>
    <row r="50" spans="1:49" s="80" customFormat="1" ht="15.75">
      <c r="A50" s="121"/>
      <c r="B50" s="122"/>
      <c r="C50" s="123"/>
      <c r="D50" s="123"/>
      <c r="E50" s="123"/>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L50" s="81"/>
      <c r="AM50" s="81"/>
      <c r="AN50" s="81"/>
      <c r="AO50" s="81"/>
      <c r="AP50" s="81"/>
      <c r="AQ50" s="81"/>
      <c r="AR50" s="81"/>
      <c r="AS50" s="81"/>
      <c r="AT50" s="81"/>
      <c r="AU50" s="81"/>
      <c r="AV50" s="81"/>
      <c r="AW50" s="81"/>
    </row>
    <row r="51" spans="1:49" s="80" customFormat="1" ht="15.75">
      <c r="A51" s="121"/>
      <c r="B51" s="122"/>
      <c r="C51" s="123"/>
      <c r="D51" s="123"/>
      <c r="E51" s="123"/>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L51" s="81"/>
      <c r="AM51" s="81"/>
      <c r="AN51" s="81"/>
      <c r="AO51" s="81"/>
      <c r="AP51" s="81"/>
      <c r="AQ51" s="81"/>
      <c r="AR51" s="81"/>
      <c r="AS51" s="81"/>
      <c r="AT51" s="81"/>
      <c r="AU51" s="81"/>
      <c r="AV51" s="81"/>
      <c r="AW51" s="81"/>
    </row>
    <row r="52" spans="1:49" s="80" customFormat="1" ht="15.75">
      <c r="A52" s="121"/>
      <c r="B52" s="122"/>
      <c r="C52" s="123"/>
      <c r="D52" s="123"/>
      <c r="E52" s="123"/>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L52" s="81"/>
      <c r="AM52" s="81"/>
      <c r="AN52" s="81"/>
      <c r="AO52" s="81"/>
      <c r="AP52" s="81"/>
      <c r="AQ52" s="81"/>
      <c r="AR52" s="81"/>
      <c r="AS52" s="81"/>
      <c r="AT52" s="81"/>
      <c r="AU52" s="81"/>
      <c r="AV52" s="81"/>
      <c r="AW52" s="81"/>
    </row>
    <row r="53" spans="1:49" s="80" customFormat="1" ht="15.75">
      <c r="A53" s="121"/>
      <c r="B53" s="122"/>
      <c r="C53" s="123"/>
      <c r="D53" s="123"/>
      <c r="E53" s="123"/>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L53" s="81"/>
      <c r="AM53" s="81"/>
      <c r="AN53" s="81"/>
      <c r="AO53" s="81"/>
      <c r="AP53" s="81"/>
      <c r="AQ53" s="81"/>
      <c r="AR53" s="81"/>
      <c r="AS53" s="81"/>
      <c r="AT53" s="81"/>
      <c r="AU53" s="81"/>
      <c r="AV53" s="81"/>
      <c r="AW53" s="81"/>
    </row>
    <row r="54" spans="1:49" s="80" customFormat="1" ht="15.75">
      <c r="A54" s="121"/>
      <c r="B54" s="122"/>
      <c r="C54" s="123"/>
      <c r="D54" s="123"/>
      <c r="E54" s="123"/>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L54" s="81"/>
      <c r="AM54" s="81"/>
      <c r="AN54" s="81"/>
      <c r="AO54" s="81"/>
      <c r="AP54" s="81"/>
      <c r="AQ54" s="81"/>
      <c r="AR54" s="81"/>
      <c r="AS54" s="81"/>
      <c r="AT54" s="81"/>
      <c r="AU54" s="81"/>
      <c r="AV54" s="81"/>
      <c r="AW54" s="81"/>
    </row>
    <row r="55" spans="1:49" s="80" customFormat="1" ht="15.75">
      <c r="A55" s="121"/>
      <c r="B55" s="122"/>
      <c r="C55" s="123"/>
      <c r="D55" s="123"/>
      <c r="E55" s="123"/>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L55" s="81"/>
      <c r="AM55" s="81"/>
      <c r="AN55" s="81"/>
      <c r="AO55" s="81"/>
      <c r="AP55" s="81"/>
      <c r="AQ55" s="81"/>
      <c r="AR55" s="81"/>
      <c r="AS55" s="81"/>
      <c r="AT55" s="81"/>
      <c r="AU55" s="81"/>
      <c r="AV55" s="81"/>
      <c r="AW55" s="81"/>
    </row>
    <row r="56" spans="1:49" s="80" customFormat="1" ht="15.75">
      <c r="A56" s="121"/>
      <c r="B56" s="122"/>
      <c r="C56" s="123"/>
      <c r="D56" s="123"/>
      <c r="E56" s="123"/>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L56" s="81"/>
      <c r="AM56" s="81"/>
      <c r="AN56" s="81"/>
      <c r="AO56" s="81"/>
      <c r="AP56" s="81"/>
      <c r="AQ56" s="81"/>
      <c r="AR56" s="81"/>
      <c r="AS56" s="81"/>
      <c r="AT56" s="81"/>
      <c r="AU56" s="81"/>
      <c r="AV56" s="81"/>
      <c r="AW56" s="81"/>
    </row>
    <row r="57" spans="1:49" s="80" customFormat="1" ht="15.75">
      <c r="A57" s="121"/>
      <c r="B57" s="122"/>
      <c r="C57" s="123"/>
      <c r="D57" s="123"/>
      <c r="E57" s="123"/>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L57" s="81"/>
      <c r="AM57" s="81"/>
      <c r="AN57" s="81"/>
      <c r="AO57" s="81"/>
      <c r="AP57" s="81"/>
      <c r="AQ57" s="81"/>
      <c r="AR57" s="81"/>
      <c r="AS57" s="81"/>
      <c r="AT57" s="81"/>
      <c r="AU57" s="81"/>
      <c r="AV57" s="81"/>
      <c r="AW57" s="81"/>
    </row>
    <row r="58" spans="1:49" s="80" customFormat="1" ht="15.75">
      <c r="A58" s="121"/>
      <c r="B58" s="122"/>
      <c r="C58" s="123"/>
      <c r="D58" s="123"/>
      <c r="E58" s="123"/>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L58" s="81"/>
      <c r="AM58" s="81"/>
      <c r="AN58" s="81"/>
      <c r="AO58" s="81"/>
      <c r="AP58" s="81"/>
      <c r="AQ58" s="81"/>
      <c r="AR58" s="81"/>
      <c r="AS58" s="81"/>
      <c r="AT58" s="81"/>
      <c r="AU58" s="81"/>
      <c r="AV58" s="81"/>
      <c r="AW58" s="81"/>
    </row>
    <row r="59" spans="1:49" s="80" customFormat="1" ht="15.75">
      <c r="A59" s="121"/>
      <c r="B59" s="122"/>
      <c r="C59" s="123"/>
      <c r="D59" s="123"/>
      <c r="E59" s="123"/>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L59" s="81"/>
      <c r="AM59" s="81"/>
      <c r="AN59" s="81"/>
      <c r="AO59" s="81"/>
      <c r="AP59" s="81"/>
      <c r="AQ59" s="81"/>
      <c r="AR59" s="81"/>
      <c r="AS59" s="81"/>
      <c r="AT59" s="81"/>
      <c r="AU59" s="81"/>
      <c r="AV59" s="81"/>
      <c r="AW59" s="81"/>
    </row>
    <row r="60" spans="1:49" s="80" customFormat="1" ht="15.75">
      <c r="A60" s="121"/>
      <c r="B60" s="122"/>
      <c r="C60" s="123"/>
      <c r="D60" s="123"/>
      <c r="E60" s="123"/>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L60" s="81"/>
      <c r="AM60" s="81"/>
      <c r="AN60" s="81"/>
      <c r="AO60" s="81"/>
      <c r="AP60" s="81"/>
      <c r="AQ60" s="81"/>
      <c r="AR60" s="81"/>
      <c r="AS60" s="81"/>
      <c r="AT60" s="81"/>
      <c r="AU60" s="81"/>
      <c r="AV60" s="81"/>
      <c r="AW60" s="81"/>
    </row>
    <row r="61" spans="1:49" s="80" customFormat="1" ht="15.75">
      <c r="A61" s="121"/>
      <c r="B61" s="122"/>
      <c r="C61" s="123"/>
      <c r="D61" s="123"/>
      <c r="E61" s="123"/>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L61" s="81"/>
      <c r="AM61" s="81"/>
      <c r="AN61" s="81"/>
      <c r="AO61" s="81"/>
      <c r="AP61" s="81"/>
      <c r="AQ61" s="81"/>
      <c r="AR61" s="81"/>
      <c r="AS61" s="81"/>
      <c r="AT61" s="81"/>
      <c r="AU61" s="81"/>
      <c r="AV61" s="81"/>
      <c r="AW61" s="81"/>
    </row>
    <row r="62" spans="1:49" s="80" customFormat="1" ht="15.75">
      <c r="A62" s="121"/>
      <c r="B62" s="122"/>
      <c r="C62" s="123"/>
      <c r="D62" s="123"/>
      <c r="E62" s="123"/>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L62" s="81"/>
      <c r="AM62" s="81"/>
      <c r="AN62" s="81"/>
      <c r="AO62" s="81"/>
      <c r="AP62" s="81"/>
      <c r="AQ62" s="81"/>
      <c r="AR62" s="81"/>
      <c r="AS62" s="81"/>
      <c r="AT62" s="81"/>
      <c r="AU62" s="81"/>
      <c r="AV62" s="81"/>
      <c r="AW62" s="81"/>
    </row>
    <row r="63" spans="1:49" s="80" customFormat="1" ht="15.75">
      <c r="A63" s="121"/>
      <c r="B63" s="122"/>
      <c r="C63" s="123"/>
      <c r="D63" s="123"/>
      <c r="E63" s="123"/>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L63" s="81"/>
      <c r="AM63" s="81"/>
      <c r="AN63" s="81"/>
      <c r="AO63" s="81"/>
      <c r="AP63" s="81"/>
      <c r="AQ63" s="81"/>
      <c r="AR63" s="81"/>
      <c r="AS63" s="81"/>
      <c r="AT63" s="81"/>
      <c r="AU63" s="81"/>
      <c r="AV63" s="81"/>
      <c r="AW63" s="81"/>
    </row>
    <row r="64" spans="1:49" s="80" customFormat="1" ht="15.75">
      <c r="A64" s="121"/>
      <c r="B64" s="122"/>
      <c r="C64" s="123"/>
      <c r="D64" s="123"/>
      <c r="E64" s="123"/>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L64" s="81"/>
      <c r="AM64" s="81"/>
      <c r="AN64" s="81"/>
      <c r="AO64" s="81"/>
      <c r="AP64" s="81"/>
      <c r="AQ64" s="81"/>
      <c r="AR64" s="81"/>
      <c r="AS64" s="81"/>
      <c r="AT64" s="81"/>
      <c r="AU64" s="81"/>
      <c r="AV64" s="81"/>
      <c r="AW64" s="81"/>
    </row>
    <row r="65" spans="1:49" s="80" customFormat="1" ht="15.75">
      <c r="A65" s="121"/>
      <c r="B65" s="122"/>
      <c r="C65" s="123"/>
      <c r="D65" s="123"/>
      <c r="E65" s="123"/>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L65" s="81"/>
      <c r="AM65" s="81"/>
      <c r="AN65" s="81"/>
      <c r="AO65" s="81"/>
      <c r="AP65" s="81"/>
      <c r="AQ65" s="81"/>
      <c r="AR65" s="81"/>
      <c r="AS65" s="81"/>
      <c r="AT65" s="81"/>
      <c r="AU65" s="81"/>
      <c r="AV65" s="81"/>
      <c r="AW65" s="81"/>
    </row>
    <row r="66" spans="1:49" s="80" customFormat="1" ht="15.75">
      <c r="A66" s="121"/>
      <c r="B66" s="122"/>
      <c r="C66" s="123"/>
      <c r="D66" s="123"/>
      <c r="E66" s="123"/>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L66" s="81"/>
      <c r="AM66" s="81"/>
      <c r="AN66" s="81"/>
      <c r="AO66" s="81"/>
      <c r="AP66" s="81"/>
      <c r="AQ66" s="81"/>
      <c r="AR66" s="81"/>
      <c r="AS66" s="81"/>
      <c r="AT66" s="81"/>
      <c r="AU66" s="81"/>
      <c r="AV66" s="81"/>
      <c r="AW66" s="81"/>
    </row>
    <row r="67" spans="1:49" s="80" customFormat="1" ht="15.75">
      <c r="A67" s="121"/>
      <c r="B67" s="122"/>
      <c r="C67" s="123"/>
      <c r="D67" s="123"/>
      <c r="E67" s="123"/>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L67" s="81"/>
      <c r="AM67" s="81"/>
      <c r="AN67" s="81"/>
      <c r="AO67" s="81"/>
      <c r="AP67" s="81"/>
      <c r="AQ67" s="81"/>
      <c r="AR67" s="81"/>
      <c r="AS67" s="81"/>
      <c r="AT67" s="81"/>
      <c r="AU67" s="81"/>
      <c r="AV67" s="81"/>
      <c r="AW67" s="81"/>
    </row>
    <row r="68" spans="1:49" s="80" customFormat="1" ht="15.75">
      <c r="A68" s="121"/>
      <c r="B68" s="122"/>
      <c r="C68" s="123"/>
      <c r="D68" s="123"/>
      <c r="E68" s="123"/>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L68" s="81"/>
      <c r="AM68" s="81"/>
      <c r="AN68" s="81"/>
      <c r="AO68" s="81"/>
      <c r="AP68" s="81"/>
      <c r="AQ68" s="81"/>
      <c r="AR68" s="81"/>
      <c r="AS68" s="81"/>
      <c r="AT68" s="81"/>
      <c r="AU68" s="81"/>
      <c r="AV68" s="81"/>
      <c r="AW68" s="81"/>
    </row>
    <row r="69" spans="1:49" s="80" customFormat="1" ht="15.75">
      <c r="A69" s="121"/>
      <c r="B69" s="122"/>
      <c r="C69" s="123"/>
      <c r="D69" s="123"/>
      <c r="E69" s="123"/>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L69" s="81"/>
      <c r="AM69" s="81"/>
      <c r="AN69" s="81"/>
      <c r="AO69" s="81"/>
      <c r="AP69" s="81"/>
      <c r="AQ69" s="81"/>
      <c r="AR69" s="81"/>
      <c r="AS69" s="81"/>
      <c r="AT69" s="81"/>
      <c r="AU69" s="81"/>
      <c r="AV69" s="81"/>
      <c r="AW69" s="81"/>
    </row>
    <row r="70" spans="1:49" s="80" customFormat="1" ht="15.75">
      <c r="A70" s="121"/>
      <c r="B70" s="122"/>
      <c r="C70" s="123"/>
      <c r="D70" s="123"/>
      <c r="E70" s="123"/>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L70" s="81"/>
      <c r="AM70" s="81"/>
      <c r="AN70" s="81"/>
      <c r="AO70" s="81"/>
      <c r="AP70" s="81"/>
      <c r="AQ70" s="81"/>
      <c r="AR70" s="81"/>
      <c r="AS70" s="81"/>
      <c r="AT70" s="81"/>
      <c r="AU70" s="81"/>
      <c r="AV70" s="81"/>
      <c r="AW70" s="81"/>
    </row>
    <row r="71" spans="1:49" s="80" customFormat="1" ht="15.75">
      <c r="A71" s="121"/>
      <c r="B71" s="122"/>
      <c r="C71" s="123"/>
      <c r="D71" s="123"/>
      <c r="E71" s="123"/>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L71" s="81"/>
      <c r="AM71" s="81"/>
      <c r="AN71" s="81"/>
      <c r="AO71" s="81"/>
      <c r="AP71" s="81"/>
      <c r="AQ71" s="81"/>
      <c r="AR71" s="81"/>
      <c r="AS71" s="81"/>
      <c r="AT71" s="81"/>
      <c r="AU71" s="81"/>
      <c r="AV71" s="81"/>
      <c r="AW71" s="81"/>
    </row>
    <row r="72" spans="1:49" s="80" customFormat="1" ht="15.75">
      <c r="A72" s="121"/>
      <c r="B72" s="122"/>
      <c r="C72" s="123"/>
      <c r="D72" s="123"/>
      <c r="E72" s="123"/>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L72" s="81"/>
      <c r="AM72" s="81"/>
      <c r="AN72" s="81"/>
      <c r="AO72" s="81"/>
      <c r="AP72" s="81"/>
      <c r="AQ72" s="81"/>
      <c r="AR72" s="81"/>
      <c r="AS72" s="81"/>
      <c r="AT72" s="81"/>
      <c r="AU72" s="81"/>
      <c r="AV72" s="81"/>
      <c r="AW72" s="81"/>
    </row>
    <row r="73" spans="1:49" s="80" customFormat="1" ht="15.75">
      <c r="A73" s="121"/>
      <c r="B73" s="122"/>
      <c r="C73" s="123"/>
      <c r="D73" s="123"/>
      <c r="E73" s="123"/>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L73" s="81"/>
      <c r="AM73" s="81"/>
      <c r="AN73" s="81"/>
      <c r="AO73" s="81"/>
      <c r="AP73" s="81"/>
      <c r="AQ73" s="81"/>
      <c r="AR73" s="81"/>
      <c r="AS73" s="81"/>
      <c r="AT73" s="81"/>
      <c r="AU73" s="81"/>
      <c r="AV73" s="81"/>
      <c r="AW73" s="81"/>
    </row>
    <row r="74" spans="1:49" s="80" customFormat="1" ht="15.75">
      <c r="A74" s="121"/>
      <c r="B74" s="122"/>
      <c r="C74" s="123"/>
      <c r="D74" s="123"/>
      <c r="E74" s="123"/>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L74" s="81"/>
      <c r="AM74" s="81"/>
      <c r="AN74" s="81"/>
      <c r="AO74" s="81"/>
      <c r="AP74" s="81"/>
      <c r="AQ74" s="81"/>
      <c r="AR74" s="81"/>
      <c r="AS74" s="81"/>
      <c r="AT74" s="81"/>
      <c r="AU74" s="81"/>
      <c r="AV74" s="81"/>
      <c r="AW74" s="81"/>
    </row>
    <row r="75" spans="1:49" s="80" customFormat="1" ht="15.75">
      <c r="A75" s="121"/>
      <c r="B75" s="122"/>
      <c r="C75" s="123"/>
      <c r="D75" s="123"/>
      <c r="E75" s="123"/>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L75" s="81"/>
      <c r="AM75" s="81"/>
      <c r="AN75" s="81"/>
      <c r="AO75" s="81"/>
      <c r="AP75" s="81"/>
      <c r="AQ75" s="81"/>
      <c r="AR75" s="81"/>
      <c r="AS75" s="81"/>
      <c r="AT75" s="81"/>
      <c r="AU75" s="81"/>
      <c r="AV75" s="81"/>
      <c r="AW75" s="81"/>
    </row>
    <row r="76" spans="1:49" s="80" customFormat="1" ht="15.75">
      <c r="A76" s="121"/>
      <c r="B76" s="122"/>
      <c r="C76" s="123"/>
      <c r="D76" s="123"/>
      <c r="E76" s="123"/>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L76" s="81"/>
      <c r="AM76" s="81"/>
      <c r="AN76" s="81"/>
      <c r="AO76" s="81"/>
      <c r="AP76" s="81"/>
      <c r="AQ76" s="81"/>
      <c r="AR76" s="81"/>
      <c r="AS76" s="81"/>
      <c r="AT76" s="81"/>
      <c r="AU76" s="81"/>
      <c r="AV76" s="81"/>
      <c r="AW76" s="81"/>
    </row>
    <row r="77" spans="1:49" s="80" customFormat="1" ht="15.75">
      <c r="A77" s="121"/>
      <c r="B77" s="122"/>
      <c r="C77" s="123"/>
      <c r="D77" s="123"/>
      <c r="E77" s="123"/>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L77" s="81"/>
      <c r="AM77" s="81"/>
      <c r="AN77" s="81"/>
      <c r="AO77" s="81"/>
      <c r="AP77" s="81"/>
      <c r="AQ77" s="81"/>
      <c r="AR77" s="81"/>
      <c r="AS77" s="81"/>
      <c r="AT77" s="81"/>
      <c r="AU77" s="81"/>
      <c r="AV77" s="81"/>
      <c r="AW77" s="81"/>
    </row>
    <row r="78" spans="1:49" s="80" customFormat="1" ht="15.75">
      <c r="A78" s="121"/>
      <c r="B78" s="122"/>
      <c r="C78" s="123"/>
      <c r="D78" s="123"/>
      <c r="E78" s="123"/>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L78" s="81"/>
      <c r="AM78" s="81"/>
      <c r="AN78" s="81"/>
      <c r="AO78" s="81"/>
      <c r="AP78" s="81"/>
      <c r="AQ78" s="81"/>
      <c r="AR78" s="81"/>
      <c r="AS78" s="81"/>
      <c r="AT78" s="81"/>
      <c r="AU78" s="81"/>
      <c r="AV78" s="81"/>
      <c r="AW78" s="81"/>
    </row>
    <row r="79" spans="1:49" s="80" customFormat="1" ht="15.75">
      <c r="A79" s="121"/>
      <c r="B79" s="122"/>
      <c r="C79" s="123"/>
      <c r="D79" s="123"/>
      <c r="E79" s="123"/>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L79" s="81"/>
      <c r="AM79" s="81"/>
      <c r="AN79" s="81"/>
      <c r="AO79" s="81"/>
      <c r="AP79" s="81"/>
      <c r="AQ79" s="81"/>
      <c r="AR79" s="81"/>
      <c r="AS79" s="81"/>
      <c r="AT79" s="81"/>
      <c r="AU79" s="81"/>
      <c r="AV79" s="81"/>
      <c r="AW79" s="81"/>
    </row>
    <row r="80" spans="1:49" s="80" customFormat="1" ht="15.75">
      <c r="A80" s="121"/>
      <c r="B80" s="122"/>
      <c r="C80" s="123"/>
      <c r="D80" s="123"/>
      <c r="E80" s="123"/>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L80" s="81"/>
      <c r="AM80" s="81"/>
      <c r="AN80" s="81"/>
      <c r="AO80" s="81"/>
      <c r="AP80" s="81"/>
      <c r="AQ80" s="81"/>
      <c r="AR80" s="81"/>
      <c r="AS80" s="81"/>
      <c r="AT80" s="81"/>
      <c r="AU80" s="81"/>
      <c r="AV80" s="81"/>
      <c r="AW80" s="81"/>
    </row>
    <row r="81" spans="1:49" s="80" customFormat="1" ht="15.75">
      <c r="A81" s="121"/>
      <c r="B81" s="122"/>
      <c r="C81" s="123"/>
      <c r="D81" s="123"/>
      <c r="E81" s="123"/>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L81" s="81"/>
      <c r="AM81" s="81"/>
      <c r="AN81" s="81"/>
      <c r="AO81" s="81"/>
      <c r="AP81" s="81"/>
      <c r="AQ81" s="81"/>
      <c r="AR81" s="81"/>
      <c r="AS81" s="81"/>
      <c r="AT81" s="81"/>
      <c r="AU81" s="81"/>
      <c r="AV81" s="81"/>
      <c r="AW81" s="81"/>
    </row>
    <row r="82" spans="1:49" s="80" customFormat="1" ht="15.75">
      <c r="A82" s="121"/>
      <c r="B82" s="122"/>
      <c r="C82" s="123"/>
      <c r="D82" s="123"/>
      <c r="E82" s="123"/>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L82" s="81"/>
      <c r="AM82" s="81"/>
      <c r="AN82" s="81"/>
      <c r="AO82" s="81"/>
      <c r="AP82" s="81"/>
      <c r="AQ82" s="81"/>
      <c r="AR82" s="81"/>
      <c r="AS82" s="81"/>
      <c r="AT82" s="81"/>
      <c r="AU82" s="81"/>
      <c r="AV82" s="81"/>
      <c r="AW82" s="81"/>
    </row>
    <row r="83" spans="1:49" s="80" customFormat="1" ht="15.75">
      <c r="A83" s="121"/>
      <c r="B83" s="122"/>
      <c r="C83" s="123"/>
      <c r="D83" s="123"/>
      <c r="E83" s="123"/>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L83" s="81"/>
      <c r="AM83" s="81"/>
      <c r="AN83" s="81"/>
      <c r="AO83" s="81"/>
      <c r="AP83" s="81"/>
      <c r="AQ83" s="81"/>
      <c r="AR83" s="81"/>
      <c r="AS83" s="81"/>
      <c r="AT83" s="81"/>
      <c r="AU83" s="81"/>
      <c r="AV83" s="81"/>
      <c r="AW83" s="81"/>
    </row>
    <row r="84" spans="1:49" s="80" customFormat="1" ht="15.75">
      <c r="A84" s="121"/>
      <c r="B84" s="122"/>
      <c r="C84" s="123"/>
      <c r="D84" s="123"/>
      <c r="E84" s="123"/>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L84" s="81"/>
      <c r="AM84" s="81"/>
      <c r="AN84" s="81"/>
      <c r="AO84" s="81"/>
      <c r="AP84" s="81"/>
      <c r="AQ84" s="81"/>
      <c r="AR84" s="81"/>
      <c r="AS84" s="81"/>
      <c r="AT84" s="81"/>
      <c r="AU84" s="81"/>
      <c r="AV84" s="81"/>
      <c r="AW84" s="81"/>
    </row>
    <row r="85" spans="1:49" s="80" customFormat="1" ht="15.75">
      <c r="A85" s="121"/>
      <c r="B85" s="122"/>
      <c r="C85" s="123"/>
      <c r="D85" s="123"/>
      <c r="E85" s="123"/>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L85" s="81"/>
      <c r="AM85" s="81"/>
      <c r="AN85" s="81"/>
      <c r="AO85" s="81"/>
      <c r="AP85" s="81"/>
      <c r="AQ85" s="81"/>
      <c r="AR85" s="81"/>
      <c r="AS85" s="81"/>
      <c r="AT85" s="81"/>
      <c r="AU85" s="81"/>
      <c r="AV85" s="81"/>
      <c r="AW85" s="81"/>
    </row>
    <row r="86" spans="1:49" s="80" customFormat="1" ht="15.75">
      <c r="A86" s="121"/>
      <c r="B86" s="122"/>
      <c r="C86" s="123"/>
      <c r="D86" s="123"/>
      <c r="E86" s="123"/>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L86" s="81"/>
      <c r="AM86" s="81"/>
      <c r="AN86" s="81"/>
      <c r="AO86" s="81"/>
      <c r="AP86" s="81"/>
      <c r="AQ86" s="81"/>
      <c r="AR86" s="81"/>
      <c r="AS86" s="81"/>
      <c r="AT86" s="81"/>
      <c r="AU86" s="81"/>
      <c r="AV86" s="81"/>
      <c r="AW86" s="81"/>
    </row>
    <row r="87" spans="1:49" s="80" customFormat="1" ht="15.75">
      <c r="A87" s="121"/>
      <c r="B87" s="122"/>
      <c r="C87" s="123"/>
      <c r="D87" s="123"/>
      <c r="E87" s="123"/>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L87" s="81"/>
      <c r="AM87" s="81"/>
      <c r="AN87" s="81"/>
      <c r="AO87" s="81"/>
      <c r="AP87" s="81"/>
      <c r="AQ87" s="81"/>
      <c r="AR87" s="81"/>
      <c r="AS87" s="81"/>
      <c r="AT87" s="81"/>
      <c r="AU87" s="81"/>
      <c r="AV87" s="81"/>
      <c r="AW87" s="81"/>
    </row>
    <row r="88" spans="1:49" s="80" customFormat="1" ht="15.75">
      <c r="A88" s="121"/>
      <c r="B88" s="122"/>
      <c r="C88" s="123"/>
      <c r="D88" s="123"/>
      <c r="E88" s="123"/>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L88" s="81"/>
      <c r="AM88" s="81"/>
      <c r="AN88" s="81"/>
      <c r="AO88" s="81"/>
      <c r="AP88" s="81"/>
      <c r="AQ88" s="81"/>
      <c r="AR88" s="81"/>
      <c r="AS88" s="81"/>
      <c r="AT88" s="81"/>
      <c r="AU88" s="81"/>
      <c r="AV88" s="81"/>
      <c r="AW88" s="81"/>
    </row>
    <row r="89" spans="1:49" s="80" customFormat="1" ht="15.75">
      <c r="A89" s="121"/>
      <c r="B89" s="122"/>
      <c r="C89" s="123"/>
      <c r="D89" s="123"/>
      <c r="E89" s="123"/>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L89" s="81"/>
      <c r="AM89" s="81"/>
      <c r="AN89" s="81"/>
      <c r="AO89" s="81"/>
      <c r="AP89" s="81"/>
      <c r="AQ89" s="81"/>
      <c r="AR89" s="81"/>
      <c r="AS89" s="81"/>
      <c r="AT89" s="81"/>
      <c r="AU89" s="81"/>
      <c r="AV89" s="81"/>
      <c r="AW89" s="81"/>
    </row>
    <row r="90" spans="1:49" s="80" customFormat="1" ht="15.75">
      <c r="A90" s="121"/>
      <c r="B90" s="122"/>
      <c r="C90" s="123"/>
      <c r="D90" s="123"/>
      <c r="E90" s="123"/>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L90" s="81"/>
      <c r="AM90" s="81"/>
      <c r="AN90" s="81"/>
      <c r="AO90" s="81"/>
      <c r="AP90" s="81"/>
      <c r="AQ90" s="81"/>
      <c r="AR90" s="81"/>
      <c r="AS90" s="81"/>
      <c r="AT90" s="81"/>
      <c r="AU90" s="81"/>
      <c r="AV90" s="81"/>
      <c r="AW90" s="81"/>
    </row>
    <row r="91" spans="1:49" s="80" customFormat="1" ht="15.75">
      <c r="A91" s="121"/>
      <c r="B91" s="122"/>
      <c r="C91" s="123"/>
      <c r="D91" s="123"/>
      <c r="E91" s="123"/>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L91" s="81"/>
      <c r="AM91" s="81"/>
      <c r="AN91" s="81"/>
      <c r="AO91" s="81"/>
      <c r="AP91" s="81"/>
      <c r="AQ91" s="81"/>
      <c r="AR91" s="81"/>
      <c r="AS91" s="81"/>
      <c r="AT91" s="81"/>
      <c r="AU91" s="81"/>
      <c r="AV91" s="81"/>
      <c r="AW91" s="81"/>
    </row>
    <row r="92" spans="1:49" s="80" customFormat="1" ht="15.75">
      <c r="A92" s="121"/>
      <c r="B92" s="122"/>
      <c r="C92" s="123"/>
      <c r="D92" s="123"/>
      <c r="E92" s="123"/>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L92" s="81"/>
      <c r="AM92" s="81"/>
      <c r="AN92" s="81"/>
      <c r="AO92" s="81"/>
      <c r="AP92" s="81"/>
      <c r="AQ92" s="81"/>
      <c r="AR92" s="81"/>
      <c r="AS92" s="81"/>
      <c r="AT92" s="81"/>
      <c r="AU92" s="81"/>
      <c r="AV92" s="81"/>
      <c r="AW92" s="81"/>
    </row>
    <row r="93" spans="1:49" s="80" customFormat="1" ht="15.75">
      <c r="A93" s="121"/>
      <c r="B93" s="122"/>
      <c r="C93" s="123"/>
      <c r="D93" s="123"/>
      <c r="E93" s="123"/>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L93" s="81"/>
      <c r="AM93" s="81"/>
      <c r="AN93" s="81"/>
      <c r="AO93" s="81"/>
      <c r="AP93" s="81"/>
      <c r="AQ93" s="81"/>
      <c r="AR93" s="81"/>
      <c r="AS93" s="81"/>
      <c r="AT93" s="81"/>
      <c r="AU93" s="81"/>
      <c r="AV93" s="81"/>
      <c r="AW93" s="81"/>
    </row>
    <row r="94" spans="1:49" s="80" customFormat="1" ht="15.75">
      <c r="A94" s="121"/>
      <c r="B94" s="122"/>
      <c r="C94" s="123"/>
      <c r="D94" s="123"/>
      <c r="E94" s="123"/>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L94" s="81"/>
      <c r="AM94" s="81"/>
      <c r="AN94" s="81"/>
      <c r="AO94" s="81"/>
      <c r="AP94" s="81"/>
      <c r="AQ94" s="81"/>
      <c r="AR94" s="81"/>
      <c r="AS94" s="81"/>
      <c r="AT94" s="81"/>
      <c r="AU94" s="81"/>
      <c r="AV94" s="81"/>
      <c r="AW94" s="81"/>
    </row>
    <row r="95" spans="1:49" s="80" customFormat="1" ht="15.75">
      <c r="A95" s="121"/>
      <c r="B95" s="122"/>
      <c r="C95" s="123"/>
      <c r="D95" s="123"/>
      <c r="E95" s="123"/>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L95" s="81"/>
      <c r="AM95" s="81"/>
      <c r="AN95" s="81"/>
      <c r="AO95" s="81"/>
      <c r="AP95" s="81"/>
      <c r="AQ95" s="81"/>
      <c r="AR95" s="81"/>
      <c r="AS95" s="81"/>
      <c r="AT95" s="81"/>
      <c r="AU95" s="81"/>
      <c r="AV95" s="81"/>
      <c r="AW95" s="81"/>
    </row>
    <row r="96" spans="1:49" s="80" customFormat="1" ht="15.75">
      <c r="A96" s="121"/>
      <c r="B96" s="122"/>
      <c r="C96" s="123"/>
      <c r="D96" s="123"/>
      <c r="E96" s="123"/>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L96" s="81"/>
      <c r="AM96" s="81"/>
      <c r="AN96" s="81"/>
      <c r="AO96" s="81"/>
      <c r="AP96" s="81"/>
      <c r="AQ96" s="81"/>
      <c r="AR96" s="81"/>
      <c r="AS96" s="81"/>
      <c r="AT96" s="81"/>
      <c r="AU96" s="81"/>
      <c r="AV96" s="81"/>
      <c r="AW96" s="81"/>
    </row>
    <row r="97" spans="1:49" s="80" customFormat="1" ht="15.75">
      <c r="A97" s="121"/>
      <c r="B97" s="122"/>
      <c r="C97" s="123"/>
      <c r="D97" s="123"/>
      <c r="E97" s="123"/>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L97" s="81"/>
      <c r="AM97" s="81"/>
      <c r="AN97" s="81"/>
      <c r="AO97" s="81"/>
      <c r="AP97" s="81"/>
      <c r="AQ97" s="81"/>
      <c r="AR97" s="81"/>
      <c r="AS97" s="81"/>
      <c r="AT97" s="81"/>
      <c r="AU97" s="81"/>
      <c r="AV97" s="81"/>
      <c r="AW97" s="81"/>
    </row>
    <row r="98" spans="1:49" s="80" customFormat="1" ht="15.75">
      <c r="A98" s="121"/>
      <c r="B98" s="122"/>
      <c r="C98" s="123"/>
      <c r="D98" s="123"/>
      <c r="E98" s="123"/>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L98" s="81"/>
      <c r="AM98" s="81"/>
      <c r="AN98" s="81"/>
      <c r="AO98" s="81"/>
      <c r="AP98" s="81"/>
      <c r="AQ98" s="81"/>
      <c r="AR98" s="81"/>
      <c r="AS98" s="81"/>
      <c r="AT98" s="81"/>
      <c r="AU98" s="81"/>
      <c r="AV98" s="81"/>
      <c r="AW98" s="81"/>
    </row>
    <row r="99" spans="1:49" s="80" customFormat="1" ht="15.75">
      <c r="A99" s="121"/>
      <c r="B99" s="122"/>
      <c r="C99" s="123"/>
      <c r="D99" s="123"/>
      <c r="E99" s="123"/>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L99" s="81"/>
      <c r="AM99" s="81"/>
      <c r="AN99" s="81"/>
      <c r="AO99" s="81"/>
      <c r="AP99" s="81"/>
      <c r="AQ99" s="81"/>
      <c r="AR99" s="81"/>
      <c r="AS99" s="81"/>
      <c r="AT99" s="81"/>
      <c r="AU99" s="81"/>
      <c r="AV99" s="81"/>
      <c r="AW99" s="81"/>
    </row>
    <row r="100" spans="1:49" s="80" customFormat="1" ht="15.75">
      <c r="A100" s="121"/>
      <c r="B100" s="122"/>
      <c r="C100" s="123"/>
      <c r="D100" s="123"/>
      <c r="E100" s="123"/>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L100" s="81"/>
      <c r="AM100" s="81"/>
      <c r="AN100" s="81"/>
      <c r="AO100" s="81"/>
      <c r="AP100" s="81"/>
      <c r="AQ100" s="81"/>
      <c r="AR100" s="81"/>
      <c r="AS100" s="81"/>
      <c r="AT100" s="81"/>
      <c r="AU100" s="81"/>
      <c r="AV100" s="81"/>
      <c r="AW100" s="81"/>
    </row>
    <row r="101" spans="1:49" s="80" customFormat="1" ht="15.75">
      <c r="A101" s="121"/>
      <c r="B101" s="122"/>
      <c r="C101" s="123"/>
      <c r="D101" s="123"/>
      <c r="E101" s="123"/>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L101" s="81"/>
      <c r="AM101" s="81"/>
      <c r="AN101" s="81"/>
      <c r="AO101" s="81"/>
      <c r="AP101" s="81"/>
      <c r="AQ101" s="81"/>
      <c r="AR101" s="81"/>
      <c r="AS101" s="81"/>
      <c r="AT101" s="81"/>
      <c r="AU101" s="81"/>
      <c r="AV101" s="81"/>
      <c r="AW101" s="81"/>
    </row>
    <row r="102" spans="1:49" s="80" customFormat="1" ht="15.75">
      <c r="A102" s="121"/>
      <c r="B102" s="122"/>
      <c r="C102" s="123"/>
      <c r="D102" s="123"/>
      <c r="E102" s="123"/>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L102" s="81"/>
      <c r="AM102" s="81"/>
      <c r="AN102" s="81"/>
      <c r="AO102" s="81"/>
      <c r="AP102" s="81"/>
      <c r="AQ102" s="81"/>
      <c r="AR102" s="81"/>
      <c r="AS102" s="81"/>
      <c r="AT102" s="81"/>
      <c r="AU102" s="81"/>
      <c r="AV102" s="81"/>
      <c r="AW102" s="81"/>
    </row>
    <row r="103" spans="1:49" s="80" customFormat="1" ht="15.75">
      <c r="A103" s="121"/>
      <c r="B103" s="122"/>
      <c r="C103" s="123"/>
      <c r="D103" s="123"/>
      <c r="E103" s="123"/>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L103" s="81"/>
      <c r="AM103" s="81"/>
      <c r="AN103" s="81"/>
      <c r="AO103" s="81"/>
      <c r="AP103" s="81"/>
      <c r="AQ103" s="81"/>
      <c r="AR103" s="81"/>
      <c r="AS103" s="81"/>
      <c r="AT103" s="81"/>
      <c r="AU103" s="81"/>
      <c r="AV103" s="81"/>
      <c r="AW103" s="81"/>
    </row>
    <row r="104" spans="1:49" s="80" customFormat="1" ht="15.75">
      <c r="A104" s="121"/>
      <c r="B104" s="122"/>
      <c r="C104" s="123"/>
      <c r="D104" s="123"/>
      <c r="E104" s="123"/>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L104" s="81"/>
      <c r="AM104" s="81"/>
      <c r="AN104" s="81"/>
      <c r="AO104" s="81"/>
      <c r="AP104" s="81"/>
      <c r="AQ104" s="81"/>
      <c r="AR104" s="81"/>
      <c r="AS104" s="81"/>
      <c r="AT104" s="81"/>
      <c r="AU104" s="81"/>
      <c r="AV104" s="81"/>
      <c r="AW104" s="81"/>
    </row>
    <row r="105" spans="1:49" s="80" customFormat="1" ht="15.75">
      <c r="A105" s="121"/>
      <c r="B105" s="122"/>
      <c r="C105" s="123"/>
      <c r="D105" s="123"/>
      <c r="E105" s="123"/>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L105" s="81"/>
      <c r="AM105" s="81"/>
      <c r="AN105" s="81"/>
      <c r="AO105" s="81"/>
      <c r="AP105" s="81"/>
      <c r="AQ105" s="81"/>
      <c r="AR105" s="81"/>
      <c r="AS105" s="81"/>
      <c r="AT105" s="81"/>
      <c r="AU105" s="81"/>
      <c r="AV105" s="81"/>
      <c r="AW105" s="81"/>
    </row>
    <row r="106" spans="1:49" s="80" customFormat="1" ht="15.75">
      <c r="A106" s="121"/>
      <c r="B106" s="122"/>
      <c r="C106" s="123"/>
      <c r="D106" s="123"/>
      <c r="E106" s="123"/>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L106" s="81"/>
      <c r="AM106" s="81"/>
      <c r="AN106" s="81"/>
      <c r="AO106" s="81"/>
      <c r="AP106" s="81"/>
      <c r="AQ106" s="81"/>
      <c r="AR106" s="81"/>
      <c r="AS106" s="81"/>
      <c r="AT106" s="81"/>
      <c r="AU106" s="81"/>
      <c r="AV106" s="81"/>
      <c r="AW106" s="81"/>
    </row>
    <row r="107" spans="1:49" s="80" customFormat="1" ht="15.75">
      <c r="A107" s="121"/>
      <c r="B107" s="122"/>
      <c r="C107" s="123"/>
      <c r="D107" s="123"/>
      <c r="E107" s="123"/>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L107" s="81"/>
      <c r="AM107" s="81"/>
      <c r="AN107" s="81"/>
      <c r="AO107" s="81"/>
      <c r="AP107" s="81"/>
      <c r="AQ107" s="81"/>
      <c r="AR107" s="81"/>
      <c r="AS107" s="81"/>
      <c r="AT107" s="81"/>
      <c r="AU107" s="81"/>
      <c r="AV107" s="81"/>
      <c r="AW107" s="81"/>
    </row>
    <row r="108" spans="1:49" s="80" customFormat="1" ht="15.75">
      <c r="A108" s="121"/>
      <c r="B108" s="122"/>
      <c r="C108" s="123"/>
      <c r="D108" s="123"/>
      <c r="E108" s="123"/>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L108" s="81"/>
      <c r="AM108" s="81"/>
      <c r="AN108" s="81"/>
      <c r="AO108" s="81"/>
      <c r="AP108" s="81"/>
      <c r="AQ108" s="81"/>
      <c r="AR108" s="81"/>
      <c r="AS108" s="81"/>
      <c r="AT108" s="81"/>
      <c r="AU108" s="81"/>
      <c r="AV108" s="81"/>
      <c r="AW108" s="81"/>
    </row>
    <row r="109" spans="1:49" s="80" customFormat="1" ht="15.75">
      <c r="A109" s="121"/>
      <c r="B109" s="122"/>
      <c r="C109" s="123"/>
      <c r="D109" s="123"/>
      <c r="E109" s="123"/>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L109" s="81"/>
      <c r="AM109" s="81"/>
      <c r="AN109" s="81"/>
      <c r="AO109" s="81"/>
      <c r="AP109" s="81"/>
      <c r="AQ109" s="81"/>
      <c r="AR109" s="81"/>
      <c r="AS109" s="81"/>
      <c r="AT109" s="81"/>
      <c r="AU109" s="81"/>
      <c r="AV109" s="81"/>
      <c r="AW109" s="81"/>
    </row>
    <row r="110" spans="1:49" s="80" customFormat="1" ht="15.75">
      <c r="A110" s="121"/>
      <c r="B110" s="122"/>
      <c r="C110" s="123"/>
      <c r="D110" s="123"/>
      <c r="E110" s="123"/>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L110" s="81"/>
      <c r="AM110" s="81"/>
      <c r="AN110" s="81"/>
      <c r="AO110" s="81"/>
      <c r="AP110" s="81"/>
      <c r="AQ110" s="81"/>
      <c r="AR110" s="81"/>
      <c r="AS110" s="81"/>
      <c r="AT110" s="81"/>
      <c r="AU110" s="81"/>
      <c r="AV110" s="81"/>
      <c r="AW110" s="81"/>
    </row>
    <row r="111" spans="1:49" s="80" customFormat="1" ht="15.75">
      <c r="A111" s="121"/>
      <c r="B111" s="122"/>
      <c r="C111" s="123"/>
      <c r="D111" s="123"/>
      <c r="E111" s="123"/>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L111" s="81"/>
      <c r="AM111" s="81"/>
      <c r="AN111" s="81"/>
      <c r="AO111" s="81"/>
      <c r="AP111" s="81"/>
      <c r="AQ111" s="81"/>
      <c r="AR111" s="81"/>
      <c r="AS111" s="81"/>
      <c r="AT111" s="81"/>
      <c r="AU111" s="81"/>
      <c r="AV111" s="81"/>
      <c r="AW111" s="81"/>
    </row>
    <row r="112" spans="1:49" s="80" customFormat="1" ht="15.75">
      <c r="A112" s="121"/>
      <c r="B112" s="122"/>
      <c r="C112" s="123"/>
      <c r="D112" s="123"/>
      <c r="E112" s="123"/>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L112" s="81"/>
      <c r="AM112" s="81"/>
      <c r="AN112" s="81"/>
      <c r="AO112" s="81"/>
      <c r="AP112" s="81"/>
      <c r="AQ112" s="81"/>
      <c r="AR112" s="81"/>
      <c r="AS112" s="81"/>
      <c r="AT112" s="81"/>
      <c r="AU112" s="81"/>
      <c r="AV112" s="81"/>
      <c r="AW112" s="81"/>
    </row>
    <row r="113" spans="1:49" s="80" customFormat="1" ht="15.75">
      <c r="A113" s="121"/>
      <c r="B113" s="122"/>
      <c r="C113" s="123"/>
      <c r="D113" s="123"/>
      <c r="E113" s="123"/>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L113" s="81"/>
      <c r="AM113" s="81"/>
      <c r="AN113" s="81"/>
      <c r="AO113" s="81"/>
      <c r="AP113" s="81"/>
      <c r="AQ113" s="81"/>
      <c r="AR113" s="81"/>
      <c r="AS113" s="81"/>
      <c r="AT113" s="81"/>
      <c r="AU113" s="81"/>
      <c r="AV113" s="81"/>
      <c r="AW113" s="81"/>
    </row>
    <row r="114" spans="1:49" s="80" customFormat="1" ht="15.75">
      <c r="A114" s="121"/>
      <c r="B114" s="122"/>
      <c r="C114" s="123"/>
      <c r="D114" s="123"/>
      <c r="E114" s="123"/>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L114" s="81"/>
      <c r="AM114" s="81"/>
      <c r="AN114" s="81"/>
      <c r="AO114" s="81"/>
      <c r="AP114" s="81"/>
      <c r="AQ114" s="81"/>
      <c r="AR114" s="81"/>
      <c r="AS114" s="81"/>
      <c r="AT114" s="81"/>
      <c r="AU114" s="81"/>
      <c r="AV114" s="81"/>
      <c r="AW114" s="81"/>
    </row>
    <row r="115" spans="1:49" s="80" customFormat="1" ht="15.75">
      <c r="A115" s="121"/>
      <c r="B115" s="122"/>
      <c r="C115" s="123"/>
      <c r="D115" s="123"/>
      <c r="E115" s="123"/>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L115" s="81"/>
      <c r="AM115" s="81"/>
      <c r="AN115" s="81"/>
      <c r="AO115" s="81"/>
      <c r="AP115" s="81"/>
      <c r="AQ115" s="81"/>
      <c r="AR115" s="81"/>
      <c r="AS115" s="81"/>
      <c r="AT115" s="81"/>
      <c r="AU115" s="81"/>
      <c r="AV115" s="81"/>
      <c r="AW115" s="81"/>
    </row>
    <row r="116" spans="1:49" s="80" customFormat="1" ht="15.75">
      <c r="A116" s="121"/>
      <c r="B116" s="122"/>
      <c r="C116" s="123"/>
      <c r="D116" s="123"/>
      <c r="E116" s="123"/>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L116" s="81"/>
      <c r="AM116" s="81"/>
      <c r="AN116" s="81"/>
      <c r="AO116" s="81"/>
      <c r="AP116" s="81"/>
      <c r="AQ116" s="81"/>
      <c r="AR116" s="81"/>
      <c r="AS116" s="81"/>
      <c r="AT116" s="81"/>
      <c r="AU116" s="81"/>
      <c r="AV116" s="81"/>
      <c r="AW116" s="81"/>
    </row>
    <row r="117" spans="1:49" s="80" customFormat="1" ht="15.75">
      <c r="A117" s="121"/>
      <c r="B117" s="122"/>
      <c r="C117" s="123"/>
      <c r="D117" s="123"/>
      <c r="E117" s="123"/>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L117" s="81"/>
      <c r="AM117" s="81"/>
      <c r="AN117" s="81"/>
      <c r="AO117" s="81"/>
      <c r="AP117" s="81"/>
      <c r="AQ117" s="81"/>
      <c r="AR117" s="81"/>
      <c r="AS117" s="81"/>
      <c r="AT117" s="81"/>
      <c r="AU117" s="81"/>
      <c r="AV117" s="81"/>
      <c r="AW117" s="81"/>
    </row>
    <row r="118" spans="1:49" s="80" customFormat="1" ht="15.75">
      <c r="A118" s="121"/>
      <c r="B118" s="122"/>
      <c r="C118" s="123"/>
      <c r="D118" s="123"/>
      <c r="E118" s="123"/>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L118" s="81"/>
      <c r="AM118" s="81"/>
      <c r="AN118" s="81"/>
      <c r="AO118" s="81"/>
      <c r="AP118" s="81"/>
      <c r="AQ118" s="81"/>
      <c r="AR118" s="81"/>
      <c r="AS118" s="81"/>
      <c r="AT118" s="81"/>
      <c r="AU118" s="81"/>
      <c r="AV118" s="81"/>
      <c r="AW118" s="81"/>
    </row>
    <row r="119" spans="1:49" s="80" customFormat="1" ht="15.75">
      <c r="A119" s="121"/>
      <c r="B119" s="122"/>
      <c r="C119" s="123"/>
      <c r="D119" s="123"/>
      <c r="E119" s="123"/>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L119" s="81"/>
      <c r="AM119" s="81"/>
      <c r="AN119" s="81"/>
      <c r="AO119" s="81"/>
      <c r="AP119" s="81"/>
      <c r="AQ119" s="81"/>
      <c r="AR119" s="81"/>
      <c r="AS119" s="81"/>
      <c r="AT119" s="81"/>
      <c r="AU119" s="81"/>
      <c r="AV119" s="81"/>
      <c r="AW119" s="81"/>
    </row>
    <row r="120" spans="1:49" s="80" customFormat="1" ht="15.75">
      <c r="A120" s="121"/>
      <c r="B120" s="122"/>
      <c r="C120" s="123"/>
      <c r="D120" s="123"/>
      <c r="E120" s="123"/>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L120" s="81"/>
      <c r="AM120" s="81"/>
      <c r="AN120" s="81"/>
      <c r="AO120" s="81"/>
      <c r="AP120" s="81"/>
      <c r="AQ120" s="81"/>
      <c r="AR120" s="81"/>
      <c r="AS120" s="81"/>
      <c r="AT120" s="81"/>
      <c r="AU120" s="81"/>
      <c r="AV120" s="81"/>
      <c r="AW120" s="81"/>
    </row>
    <row r="121" spans="1:49" s="80" customFormat="1" ht="15.75">
      <c r="A121" s="121"/>
      <c r="B121" s="122"/>
      <c r="C121" s="123"/>
      <c r="D121" s="123"/>
      <c r="E121" s="123"/>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L121" s="81"/>
      <c r="AM121" s="81"/>
      <c r="AN121" s="81"/>
      <c r="AO121" s="81"/>
      <c r="AP121" s="81"/>
      <c r="AQ121" s="81"/>
      <c r="AR121" s="81"/>
      <c r="AS121" s="81"/>
      <c r="AT121" s="81"/>
      <c r="AU121" s="81"/>
      <c r="AV121" s="81"/>
      <c r="AW121" s="81"/>
    </row>
    <row r="122" spans="1:49" s="80" customFormat="1" ht="15.75">
      <c r="A122" s="121"/>
      <c r="B122" s="122"/>
      <c r="C122" s="123"/>
      <c r="D122" s="123"/>
      <c r="E122" s="123"/>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L122" s="81"/>
      <c r="AM122" s="81"/>
      <c r="AN122" s="81"/>
      <c r="AO122" s="81"/>
      <c r="AP122" s="81"/>
      <c r="AQ122" s="81"/>
      <c r="AR122" s="81"/>
      <c r="AS122" s="81"/>
      <c r="AT122" s="81"/>
      <c r="AU122" s="81"/>
      <c r="AV122" s="81"/>
      <c r="AW122" s="81"/>
    </row>
    <row r="123" spans="1:49" s="80" customFormat="1" ht="15.75">
      <c r="A123" s="121"/>
      <c r="B123" s="122"/>
      <c r="C123" s="123"/>
      <c r="D123" s="123"/>
      <c r="E123" s="123"/>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L123" s="81"/>
      <c r="AM123" s="81"/>
      <c r="AN123" s="81"/>
      <c r="AO123" s="81"/>
      <c r="AP123" s="81"/>
      <c r="AQ123" s="81"/>
      <c r="AR123" s="81"/>
      <c r="AS123" s="81"/>
      <c r="AT123" s="81"/>
      <c r="AU123" s="81"/>
      <c r="AV123" s="81"/>
      <c r="AW123" s="81"/>
    </row>
    <row r="124" spans="1:49" s="80" customFormat="1" ht="15.75">
      <c r="A124" s="121"/>
      <c r="B124" s="122"/>
      <c r="C124" s="123"/>
      <c r="D124" s="123"/>
      <c r="E124" s="123"/>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L124" s="81"/>
      <c r="AM124" s="81"/>
      <c r="AN124" s="81"/>
      <c r="AO124" s="81"/>
      <c r="AP124" s="81"/>
      <c r="AQ124" s="81"/>
      <c r="AR124" s="81"/>
      <c r="AS124" s="81"/>
      <c r="AT124" s="81"/>
      <c r="AU124" s="81"/>
      <c r="AV124" s="81"/>
      <c r="AW124" s="81"/>
    </row>
    <row r="125" spans="1:49" s="80" customFormat="1" ht="15.75">
      <c r="A125" s="121"/>
      <c r="B125" s="122"/>
      <c r="C125" s="123"/>
      <c r="D125" s="123"/>
      <c r="E125" s="123"/>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L125" s="81"/>
      <c r="AM125" s="81"/>
      <c r="AN125" s="81"/>
      <c r="AO125" s="81"/>
      <c r="AP125" s="81"/>
      <c r="AQ125" s="81"/>
      <c r="AR125" s="81"/>
      <c r="AS125" s="81"/>
      <c r="AT125" s="81"/>
      <c r="AU125" s="81"/>
      <c r="AV125" s="81"/>
      <c r="AW125" s="81"/>
    </row>
    <row r="126" spans="1:49" s="80" customFormat="1" ht="15.75">
      <c r="A126" s="121"/>
      <c r="B126" s="122"/>
      <c r="C126" s="123"/>
      <c r="D126" s="123"/>
      <c r="E126" s="123"/>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L126" s="81"/>
      <c r="AM126" s="81"/>
      <c r="AN126" s="81"/>
      <c r="AO126" s="81"/>
      <c r="AP126" s="81"/>
      <c r="AQ126" s="81"/>
      <c r="AR126" s="81"/>
      <c r="AS126" s="81"/>
      <c r="AT126" s="81"/>
      <c r="AU126" s="81"/>
      <c r="AV126" s="81"/>
      <c r="AW126" s="81"/>
    </row>
    <row r="127" spans="1:49" s="80" customFormat="1" ht="15.75">
      <c r="A127" s="121"/>
      <c r="B127" s="122"/>
      <c r="C127" s="123"/>
      <c r="D127" s="123"/>
      <c r="E127" s="123"/>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L127" s="81"/>
      <c r="AM127" s="81"/>
      <c r="AN127" s="81"/>
      <c r="AO127" s="81"/>
      <c r="AP127" s="81"/>
      <c r="AQ127" s="81"/>
      <c r="AR127" s="81"/>
      <c r="AS127" s="81"/>
      <c r="AT127" s="81"/>
      <c r="AU127" s="81"/>
      <c r="AV127" s="81"/>
      <c r="AW127" s="81"/>
    </row>
    <row r="128" spans="1:49" s="80" customFormat="1" ht="15.75">
      <c r="A128" s="121"/>
      <c r="B128" s="122"/>
      <c r="C128" s="123"/>
      <c r="D128" s="123"/>
      <c r="E128" s="123"/>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L128" s="81"/>
      <c r="AM128" s="81"/>
      <c r="AN128" s="81"/>
      <c r="AO128" s="81"/>
      <c r="AP128" s="81"/>
      <c r="AQ128" s="81"/>
      <c r="AR128" s="81"/>
      <c r="AS128" s="81"/>
      <c r="AT128" s="81"/>
      <c r="AU128" s="81"/>
      <c r="AV128" s="81"/>
      <c r="AW128" s="81"/>
    </row>
    <row r="129" spans="1:49" s="80" customFormat="1" ht="15.75">
      <c r="A129" s="121"/>
      <c r="B129" s="122"/>
      <c r="C129" s="123"/>
      <c r="D129" s="123"/>
      <c r="E129" s="123"/>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L129" s="81"/>
      <c r="AM129" s="81"/>
      <c r="AN129" s="81"/>
      <c r="AO129" s="81"/>
      <c r="AP129" s="81"/>
      <c r="AQ129" s="81"/>
      <c r="AR129" s="81"/>
      <c r="AS129" s="81"/>
      <c r="AT129" s="81"/>
      <c r="AU129" s="81"/>
      <c r="AV129" s="81"/>
      <c r="AW129" s="81"/>
    </row>
    <row r="130" spans="1:49" s="80" customFormat="1" ht="15.75">
      <c r="A130" s="121"/>
      <c r="B130" s="122"/>
      <c r="C130" s="123"/>
      <c r="D130" s="123"/>
      <c r="E130" s="123"/>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L130" s="81"/>
      <c r="AM130" s="81"/>
      <c r="AN130" s="81"/>
      <c r="AO130" s="81"/>
      <c r="AP130" s="81"/>
      <c r="AQ130" s="81"/>
      <c r="AR130" s="81"/>
      <c r="AS130" s="81"/>
      <c r="AT130" s="81"/>
      <c r="AU130" s="81"/>
      <c r="AV130" s="81"/>
      <c r="AW130" s="81"/>
    </row>
    <row r="131" spans="1:49" s="80" customFormat="1" ht="15.75">
      <c r="A131" s="121"/>
      <c r="B131" s="122"/>
      <c r="C131" s="123"/>
      <c r="D131" s="123"/>
      <c r="E131" s="123"/>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L131" s="81"/>
      <c r="AM131" s="81"/>
      <c r="AN131" s="81"/>
      <c r="AO131" s="81"/>
      <c r="AP131" s="81"/>
      <c r="AQ131" s="81"/>
      <c r="AR131" s="81"/>
      <c r="AS131" s="81"/>
      <c r="AT131" s="81"/>
      <c r="AU131" s="81"/>
      <c r="AV131" s="81"/>
      <c r="AW131" s="81"/>
    </row>
    <row r="132" spans="1:49" s="80" customFormat="1" ht="15.75">
      <c r="A132" s="121"/>
      <c r="B132" s="122"/>
      <c r="C132" s="123"/>
      <c r="D132" s="123"/>
      <c r="E132" s="123"/>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L132" s="81"/>
      <c r="AM132" s="81"/>
      <c r="AN132" s="81"/>
      <c r="AO132" s="81"/>
      <c r="AP132" s="81"/>
      <c r="AQ132" s="81"/>
      <c r="AR132" s="81"/>
      <c r="AS132" s="81"/>
      <c r="AT132" s="81"/>
      <c r="AU132" s="81"/>
      <c r="AV132" s="81"/>
      <c r="AW132" s="81"/>
    </row>
    <row r="133" spans="1:49" s="80" customFormat="1" ht="15.75">
      <c r="A133" s="121"/>
      <c r="B133" s="122"/>
      <c r="C133" s="123"/>
      <c r="D133" s="123"/>
      <c r="E133" s="123"/>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L133" s="81"/>
      <c r="AM133" s="81"/>
      <c r="AN133" s="81"/>
      <c r="AO133" s="81"/>
      <c r="AP133" s="81"/>
      <c r="AQ133" s="81"/>
      <c r="AR133" s="81"/>
      <c r="AS133" s="81"/>
      <c r="AT133" s="81"/>
      <c r="AU133" s="81"/>
      <c r="AV133" s="81"/>
      <c r="AW133" s="81"/>
    </row>
    <row r="134" spans="1:49" s="80" customFormat="1" ht="15.75">
      <c r="A134" s="121"/>
      <c r="B134" s="122"/>
      <c r="C134" s="123"/>
      <c r="D134" s="123"/>
      <c r="E134" s="123"/>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L134" s="81"/>
      <c r="AM134" s="81"/>
      <c r="AN134" s="81"/>
      <c r="AO134" s="81"/>
      <c r="AP134" s="81"/>
      <c r="AQ134" s="81"/>
      <c r="AR134" s="81"/>
      <c r="AS134" s="81"/>
      <c r="AT134" s="81"/>
      <c r="AU134" s="81"/>
      <c r="AV134" s="81"/>
      <c r="AW134" s="81"/>
    </row>
    <row r="135" spans="1:49" s="80" customFormat="1" ht="15.75">
      <c r="A135" s="121"/>
      <c r="B135" s="122"/>
      <c r="C135" s="123"/>
      <c r="D135" s="123"/>
      <c r="E135" s="123"/>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L135" s="81"/>
      <c r="AM135" s="81"/>
      <c r="AN135" s="81"/>
      <c r="AO135" s="81"/>
      <c r="AP135" s="81"/>
      <c r="AQ135" s="81"/>
      <c r="AR135" s="81"/>
      <c r="AS135" s="81"/>
      <c r="AT135" s="81"/>
      <c r="AU135" s="81"/>
      <c r="AV135" s="81"/>
      <c r="AW135" s="81"/>
    </row>
    <row r="136" spans="1:49" s="80" customFormat="1" ht="15.75">
      <c r="A136" s="121"/>
      <c r="B136" s="122"/>
      <c r="C136" s="123"/>
      <c r="D136" s="123"/>
      <c r="E136" s="123"/>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L136" s="81"/>
      <c r="AM136" s="81"/>
      <c r="AN136" s="81"/>
      <c r="AO136" s="81"/>
      <c r="AP136" s="81"/>
      <c r="AQ136" s="81"/>
      <c r="AR136" s="81"/>
      <c r="AS136" s="81"/>
      <c r="AT136" s="81"/>
      <c r="AU136" s="81"/>
      <c r="AV136" s="81"/>
      <c r="AW136" s="81"/>
    </row>
    <row r="137" spans="1:49" s="80" customFormat="1" ht="15.75">
      <c r="A137" s="121"/>
      <c r="B137" s="122"/>
      <c r="C137" s="123"/>
      <c r="D137" s="123"/>
      <c r="E137" s="123"/>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L137" s="81"/>
      <c r="AM137" s="81"/>
      <c r="AN137" s="81"/>
      <c r="AO137" s="81"/>
      <c r="AP137" s="81"/>
      <c r="AQ137" s="81"/>
      <c r="AR137" s="81"/>
      <c r="AS137" s="81"/>
      <c r="AT137" s="81"/>
      <c r="AU137" s="81"/>
      <c r="AV137" s="81"/>
      <c r="AW137" s="81"/>
    </row>
    <row r="138" spans="1:49" s="80" customFormat="1" ht="15.75">
      <c r="A138" s="121"/>
      <c r="B138" s="122"/>
      <c r="C138" s="123"/>
      <c r="D138" s="123"/>
      <c r="E138" s="123"/>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L138" s="81"/>
      <c r="AM138" s="81"/>
      <c r="AN138" s="81"/>
      <c r="AO138" s="81"/>
      <c r="AP138" s="81"/>
      <c r="AQ138" s="81"/>
      <c r="AR138" s="81"/>
      <c r="AS138" s="81"/>
      <c r="AT138" s="81"/>
      <c r="AU138" s="81"/>
      <c r="AV138" s="81"/>
      <c r="AW138" s="81"/>
    </row>
    <row r="139" spans="1:49" s="80" customFormat="1" ht="15.75">
      <c r="A139" s="121"/>
      <c r="B139" s="122"/>
      <c r="C139" s="123"/>
      <c r="D139" s="123"/>
      <c r="E139" s="123"/>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L139" s="81"/>
      <c r="AM139" s="81"/>
      <c r="AN139" s="81"/>
      <c r="AO139" s="81"/>
      <c r="AP139" s="81"/>
      <c r="AQ139" s="81"/>
      <c r="AR139" s="81"/>
      <c r="AS139" s="81"/>
      <c r="AT139" s="81"/>
      <c r="AU139" s="81"/>
      <c r="AV139" s="81"/>
      <c r="AW139" s="81"/>
    </row>
    <row r="140" spans="1:49" s="80" customFormat="1" ht="15.75">
      <c r="A140" s="121"/>
      <c r="B140" s="122"/>
      <c r="C140" s="123"/>
      <c r="D140" s="123"/>
      <c r="E140" s="123"/>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L140" s="81"/>
      <c r="AM140" s="81"/>
      <c r="AN140" s="81"/>
      <c r="AO140" s="81"/>
      <c r="AP140" s="81"/>
      <c r="AQ140" s="81"/>
      <c r="AR140" s="81"/>
      <c r="AS140" s="81"/>
      <c r="AT140" s="81"/>
      <c r="AU140" s="81"/>
      <c r="AV140" s="81"/>
      <c r="AW140" s="81"/>
    </row>
    <row r="141" spans="1:49" s="80" customFormat="1" ht="15.75">
      <c r="A141" s="121"/>
      <c r="B141" s="122"/>
      <c r="C141" s="123"/>
      <c r="D141" s="123"/>
      <c r="E141" s="123"/>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L141" s="81"/>
      <c r="AM141" s="81"/>
      <c r="AN141" s="81"/>
      <c r="AO141" s="81"/>
      <c r="AP141" s="81"/>
      <c r="AQ141" s="81"/>
      <c r="AR141" s="81"/>
      <c r="AS141" s="81"/>
      <c r="AT141" s="81"/>
      <c r="AU141" s="81"/>
      <c r="AV141" s="81"/>
      <c r="AW141" s="81"/>
    </row>
    <row r="142" spans="1:49" s="80" customFormat="1" ht="15.75">
      <c r="A142" s="121"/>
      <c r="B142" s="122"/>
      <c r="C142" s="123"/>
      <c r="D142" s="123"/>
      <c r="E142" s="123"/>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L142" s="81"/>
      <c r="AM142" s="81"/>
      <c r="AN142" s="81"/>
      <c r="AO142" s="81"/>
      <c r="AP142" s="81"/>
      <c r="AQ142" s="81"/>
      <c r="AR142" s="81"/>
      <c r="AS142" s="81"/>
      <c r="AT142" s="81"/>
      <c r="AU142" s="81"/>
      <c r="AV142" s="81"/>
      <c r="AW142" s="81"/>
    </row>
    <row r="143" spans="1:49" s="80" customFormat="1" ht="15.75">
      <c r="A143" s="121"/>
      <c r="B143" s="122"/>
      <c r="C143" s="123"/>
      <c r="D143" s="123"/>
      <c r="E143" s="123"/>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L143" s="81"/>
      <c r="AM143" s="81"/>
      <c r="AN143" s="81"/>
      <c r="AO143" s="81"/>
      <c r="AP143" s="81"/>
      <c r="AQ143" s="81"/>
      <c r="AR143" s="81"/>
      <c r="AS143" s="81"/>
      <c r="AT143" s="81"/>
      <c r="AU143" s="81"/>
      <c r="AV143" s="81"/>
      <c r="AW143" s="81"/>
    </row>
    <row r="144" spans="1:49" s="80" customFormat="1" ht="15.75">
      <c r="A144" s="121"/>
      <c r="B144" s="122"/>
      <c r="C144" s="123"/>
      <c r="D144" s="123"/>
      <c r="E144" s="123"/>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L144" s="81"/>
      <c r="AM144" s="81"/>
      <c r="AN144" s="81"/>
      <c r="AO144" s="81"/>
      <c r="AP144" s="81"/>
      <c r="AQ144" s="81"/>
      <c r="AR144" s="81"/>
      <c r="AS144" s="81"/>
      <c r="AT144" s="81"/>
      <c r="AU144" s="81"/>
      <c r="AV144" s="81"/>
      <c r="AW144" s="81"/>
    </row>
    <row r="145" spans="1:49" s="80" customFormat="1" ht="15.75">
      <c r="A145" s="121"/>
      <c r="B145" s="122"/>
      <c r="C145" s="123"/>
      <c r="D145" s="123"/>
      <c r="E145" s="123"/>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L145" s="81"/>
      <c r="AM145" s="81"/>
      <c r="AN145" s="81"/>
      <c r="AO145" s="81"/>
      <c r="AP145" s="81"/>
      <c r="AQ145" s="81"/>
      <c r="AR145" s="81"/>
      <c r="AS145" s="81"/>
      <c r="AT145" s="81"/>
      <c r="AU145" s="81"/>
      <c r="AV145" s="81"/>
      <c r="AW145" s="81"/>
    </row>
    <row r="146" spans="1:49" s="80" customFormat="1" ht="15.75">
      <c r="A146" s="121"/>
      <c r="B146" s="122"/>
      <c r="C146" s="123"/>
      <c r="D146" s="123"/>
      <c r="E146" s="123"/>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L146" s="81"/>
      <c r="AM146" s="81"/>
      <c r="AN146" s="81"/>
      <c r="AO146" s="81"/>
      <c r="AP146" s="81"/>
      <c r="AQ146" s="81"/>
      <c r="AR146" s="81"/>
      <c r="AS146" s="81"/>
      <c r="AT146" s="81"/>
      <c r="AU146" s="81"/>
      <c r="AV146" s="81"/>
      <c r="AW146" s="81"/>
    </row>
    <row r="147" spans="1:49" s="80" customFormat="1" ht="15.75">
      <c r="A147" s="121"/>
      <c r="B147" s="122"/>
      <c r="C147" s="123"/>
      <c r="D147" s="123"/>
      <c r="E147" s="123"/>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L147" s="81"/>
      <c r="AM147" s="81"/>
      <c r="AN147" s="81"/>
      <c r="AO147" s="81"/>
      <c r="AP147" s="81"/>
      <c r="AQ147" s="81"/>
      <c r="AR147" s="81"/>
      <c r="AS147" s="81"/>
      <c r="AT147" s="81"/>
      <c r="AU147" s="81"/>
      <c r="AV147" s="81"/>
      <c r="AW147" s="81"/>
    </row>
    <row r="148" spans="1:49" s="80" customFormat="1" ht="15.75">
      <c r="A148" s="121"/>
      <c r="B148" s="122"/>
      <c r="C148" s="123"/>
      <c r="D148" s="123"/>
      <c r="E148" s="123"/>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L148" s="81"/>
      <c r="AM148" s="81"/>
      <c r="AN148" s="81"/>
      <c r="AO148" s="81"/>
      <c r="AP148" s="81"/>
      <c r="AQ148" s="81"/>
      <c r="AR148" s="81"/>
      <c r="AS148" s="81"/>
      <c r="AT148" s="81"/>
      <c r="AU148" s="81"/>
      <c r="AV148" s="81"/>
      <c r="AW148" s="81"/>
    </row>
    <row r="149" spans="1:49" s="80" customFormat="1" ht="15.75">
      <c r="A149" s="121"/>
      <c r="B149" s="122"/>
      <c r="C149" s="123"/>
      <c r="D149" s="123"/>
      <c r="E149" s="123"/>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L149" s="81"/>
      <c r="AM149" s="81"/>
      <c r="AN149" s="81"/>
      <c r="AO149" s="81"/>
      <c r="AP149" s="81"/>
      <c r="AQ149" s="81"/>
      <c r="AR149" s="81"/>
      <c r="AS149" s="81"/>
      <c r="AT149" s="81"/>
      <c r="AU149" s="81"/>
      <c r="AV149" s="81"/>
      <c r="AW149" s="81"/>
    </row>
    <row r="150" spans="1:49" s="80" customFormat="1" ht="15.75">
      <c r="A150" s="121"/>
      <c r="B150" s="122"/>
      <c r="C150" s="123"/>
      <c r="D150" s="123"/>
      <c r="E150" s="123"/>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L150" s="81"/>
      <c r="AM150" s="81"/>
      <c r="AN150" s="81"/>
      <c r="AO150" s="81"/>
      <c r="AP150" s="81"/>
      <c r="AQ150" s="81"/>
      <c r="AR150" s="81"/>
      <c r="AS150" s="81"/>
      <c r="AT150" s="81"/>
      <c r="AU150" s="81"/>
      <c r="AV150" s="81"/>
      <c r="AW150" s="81"/>
    </row>
    <row r="151" spans="1:49" s="80" customFormat="1" ht="15.75">
      <c r="A151" s="121"/>
      <c r="B151" s="122"/>
      <c r="C151" s="123"/>
      <c r="D151" s="123"/>
      <c r="E151" s="123"/>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L151" s="81"/>
      <c r="AM151" s="81"/>
      <c r="AN151" s="81"/>
      <c r="AO151" s="81"/>
      <c r="AP151" s="81"/>
      <c r="AQ151" s="81"/>
      <c r="AR151" s="81"/>
      <c r="AS151" s="81"/>
      <c r="AT151" s="81"/>
      <c r="AU151" s="81"/>
      <c r="AV151" s="81"/>
      <c r="AW151" s="81"/>
    </row>
    <row r="152" spans="1:49" s="80" customFormat="1" ht="15.75">
      <c r="A152" s="121"/>
      <c r="B152" s="122"/>
      <c r="C152" s="123"/>
      <c r="D152" s="123"/>
      <c r="E152" s="123"/>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L152" s="81"/>
      <c r="AM152" s="81"/>
      <c r="AN152" s="81"/>
      <c r="AO152" s="81"/>
      <c r="AP152" s="81"/>
      <c r="AQ152" s="81"/>
      <c r="AR152" s="81"/>
      <c r="AS152" s="81"/>
      <c r="AT152" s="81"/>
      <c r="AU152" s="81"/>
      <c r="AV152" s="81"/>
      <c r="AW152" s="81"/>
    </row>
    <row r="153" spans="1:49" s="80" customFormat="1" ht="15.75">
      <c r="A153" s="121"/>
      <c r="B153" s="122"/>
      <c r="C153" s="123"/>
      <c r="D153" s="123"/>
      <c r="E153" s="123"/>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L153" s="81"/>
      <c r="AM153" s="81"/>
      <c r="AN153" s="81"/>
      <c r="AO153" s="81"/>
      <c r="AP153" s="81"/>
      <c r="AQ153" s="81"/>
      <c r="AR153" s="81"/>
      <c r="AS153" s="81"/>
      <c r="AT153" s="81"/>
      <c r="AU153" s="81"/>
      <c r="AV153" s="81"/>
      <c r="AW153" s="81"/>
    </row>
    <row r="154" spans="1:49" s="80" customFormat="1" ht="15.75">
      <c r="A154" s="121"/>
      <c r="B154" s="122"/>
      <c r="C154" s="123"/>
      <c r="D154" s="123"/>
      <c r="E154" s="123"/>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L154" s="81"/>
      <c r="AM154" s="81"/>
      <c r="AN154" s="81"/>
      <c r="AO154" s="81"/>
      <c r="AP154" s="81"/>
      <c r="AQ154" s="81"/>
      <c r="AR154" s="81"/>
      <c r="AS154" s="81"/>
      <c r="AT154" s="81"/>
      <c r="AU154" s="81"/>
      <c r="AV154" s="81"/>
      <c r="AW154" s="81"/>
    </row>
    <row r="155" spans="1:49" s="80" customFormat="1" ht="15.75">
      <c r="A155" s="121"/>
      <c r="B155" s="122"/>
      <c r="C155" s="123"/>
      <c r="D155" s="123"/>
      <c r="E155" s="123"/>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L155" s="81"/>
      <c r="AM155" s="81"/>
      <c r="AN155" s="81"/>
      <c r="AO155" s="81"/>
      <c r="AP155" s="81"/>
      <c r="AQ155" s="81"/>
      <c r="AR155" s="81"/>
      <c r="AS155" s="81"/>
      <c r="AT155" s="81"/>
      <c r="AU155" s="81"/>
      <c r="AV155" s="81"/>
      <c r="AW155" s="81"/>
    </row>
    <row r="156" spans="1:49" s="80" customFormat="1" ht="15.75">
      <c r="A156" s="121"/>
      <c r="B156" s="122"/>
      <c r="C156" s="123"/>
      <c r="D156" s="123"/>
      <c r="E156" s="123"/>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L156" s="81"/>
      <c r="AM156" s="81"/>
      <c r="AN156" s="81"/>
      <c r="AO156" s="81"/>
      <c r="AP156" s="81"/>
      <c r="AQ156" s="81"/>
      <c r="AR156" s="81"/>
      <c r="AS156" s="81"/>
      <c r="AT156" s="81"/>
      <c r="AU156" s="81"/>
      <c r="AV156" s="81"/>
      <c r="AW156" s="81"/>
    </row>
    <row r="157" spans="1:49" s="80" customFormat="1" ht="15.75">
      <c r="A157" s="121"/>
      <c r="B157" s="122"/>
      <c r="C157" s="123"/>
      <c r="D157" s="123"/>
      <c r="E157" s="123"/>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L157" s="81"/>
      <c r="AM157" s="81"/>
      <c r="AN157" s="81"/>
      <c r="AO157" s="81"/>
      <c r="AP157" s="81"/>
      <c r="AQ157" s="81"/>
      <c r="AR157" s="81"/>
      <c r="AS157" s="81"/>
      <c r="AT157" s="81"/>
      <c r="AU157" s="81"/>
      <c r="AV157" s="81"/>
      <c r="AW157" s="81"/>
    </row>
    <row r="158" spans="1:49" s="80" customFormat="1" ht="15.75">
      <c r="A158" s="121"/>
      <c r="B158" s="122"/>
      <c r="C158" s="123"/>
      <c r="D158" s="123"/>
      <c r="E158" s="123"/>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L158" s="81"/>
      <c r="AM158" s="81"/>
      <c r="AN158" s="81"/>
      <c r="AO158" s="81"/>
      <c r="AP158" s="81"/>
      <c r="AQ158" s="81"/>
      <c r="AR158" s="81"/>
      <c r="AS158" s="81"/>
      <c r="AT158" s="81"/>
      <c r="AU158" s="81"/>
      <c r="AV158" s="81"/>
      <c r="AW158" s="81"/>
    </row>
    <row r="159" spans="1:49" s="80" customFormat="1" ht="15.75">
      <c r="A159" s="121"/>
      <c r="B159" s="122"/>
      <c r="C159" s="123"/>
      <c r="D159" s="123"/>
      <c r="E159" s="123"/>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L159" s="81"/>
      <c r="AM159" s="81"/>
      <c r="AN159" s="81"/>
      <c r="AO159" s="81"/>
      <c r="AP159" s="81"/>
      <c r="AQ159" s="81"/>
      <c r="AR159" s="81"/>
      <c r="AS159" s="81"/>
      <c r="AT159" s="81"/>
      <c r="AU159" s="81"/>
      <c r="AV159" s="81"/>
      <c r="AW159" s="81"/>
    </row>
    <row r="160" spans="1:49" s="80" customFormat="1" ht="15.75">
      <c r="A160" s="121"/>
      <c r="B160" s="122"/>
      <c r="C160" s="123"/>
      <c r="D160" s="123"/>
      <c r="E160" s="123"/>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L160" s="81"/>
      <c r="AM160" s="81"/>
      <c r="AN160" s="81"/>
      <c r="AO160" s="81"/>
      <c r="AP160" s="81"/>
      <c r="AQ160" s="81"/>
      <c r="AR160" s="81"/>
      <c r="AS160" s="81"/>
      <c r="AT160" s="81"/>
      <c r="AU160" s="81"/>
      <c r="AV160" s="81"/>
      <c r="AW160" s="81"/>
    </row>
    <row r="161" spans="1:49" s="80" customFormat="1" ht="15.75">
      <c r="A161" s="121"/>
      <c r="B161" s="122"/>
      <c r="C161" s="123"/>
      <c r="D161" s="123"/>
      <c r="E161" s="123"/>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L161" s="81"/>
      <c r="AM161" s="81"/>
      <c r="AN161" s="81"/>
      <c r="AO161" s="81"/>
      <c r="AP161" s="81"/>
      <c r="AQ161" s="81"/>
      <c r="AR161" s="81"/>
      <c r="AS161" s="81"/>
      <c r="AT161" s="81"/>
      <c r="AU161" s="81"/>
      <c r="AV161" s="81"/>
      <c r="AW161" s="81"/>
    </row>
    <row r="162" spans="1:49" s="80" customFormat="1" ht="15.75">
      <c r="A162" s="121"/>
      <c r="B162" s="122"/>
      <c r="C162" s="123"/>
      <c r="D162" s="123"/>
      <c r="E162" s="123"/>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L162" s="81"/>
      <c r="AM162" s="81"/>
      <c r="AN162" s="81"/>
      <c r="AO162" s="81"/>
      <c r="AP162" s="81"/>
      <c r="AQ162" s="81"/>
      <c r="AR162" s="81"/>
      <c r="AS162" s="81"/>
      <c r="AT162" s="81"/>
      <c r="AU162" s="81"/>
      <c r="AV162" s="81"/>
      <c r="AW162" s="81"/>
    </row>
    <row r="163" spans="1:49" s="80" customFormat="1" ht="15.75">
      <c r="A163" s="121"/>
      <c r="B163" s="122"/>
      <c r="C163" s="123"/>
      <c r="D163" s="123"/>
      <c r="E163" s="123"/>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L163" s="81"/>
      <c r="AM163" s="81"/>
      <c r="AN163" s="81"/>
      <c r="AO163" s="81"/>
      <c r="AP163" s="81"/>
      <c r="AQ163" s="81"/>
      <c r="AR163" s="81"/>
      <c r="AS163" s="81"/>
      <c r="AT163" s="81"/>
      <c r="AU163" s="81"/>
      <c r="AV163" s="81"/>
      <c r="AW163" s="81"/>
    </row>
    <row r="164" spans="1:49" s="80" customFormat="1" ht="15.75">
      <c r="A164" s="121"/>
      <c r="B164" s="122"/>
      <c r="C164" s="123"/>
      <c r="D164" s="123"/>
      <c r="E164" s="123"/>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L164" s="81"/>
      <c r="AM164" s="81"/>
      <c r="AN164" s="81"/>
      <c r="AO164" s="81"/>
      <c r="AP164" s="81"/>
      <c r="AQ164" s="81"/>
      <c r="AR164" s="81"/>
      <c r="AS164" s="81"/>
      <c r="AT164" s="81"/>
      <c r="AU164" s="81"/>
      <c r="AV164" s="81"/>
      <c r="AW164" s="81"/>
    </row>
    <row r="165" spans="1:49" s="80" customFormat="1" ht="15.75">
      <c r="A165" s="121"/>
      <c r="B165" s="122"/>
      <c r="C165" s="123"/>
      <c r="D165" s="123"/>
      <c r="E165" s="123"/>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L165" s="81"/>
      <c r="AM165" s="81"/>
      <c r="AN165" s="81"/>
      <c r="AO165" s="81"/>
      <c r="AP165" s="81"/>
      <c r="AQ165" s="81"/>
      <c r="AR165" s="81"/>
      <c r="AS165" s="81"/>
      <c r="AT165" s="81"/>
      <c r="AU165" s="81"/>
      <c r="AV165" s="81"/>
      <c r="AW165" s="81"/>
    </row>
    <row r="166" spans="1:49" s="80" customFormat="1" ht="15.75">
      <c r="A166" s="121"/>
      <c r="B166" s="122"/>
      <c r="C166" s="123"/>
      <c r="D166" s="123"/>
      <c r="E166" s="123"/>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L166" s="81"/>
      <c r="AM166" s="81"/>
      <c r="AN166" s="81"/>
      <c r="AO166" s="81"/>
      <c r="AP166" s="81"/>
      <c r="AQ166" s="81"/>
      <c r="AR166" s="81"/>
      <c r="AS166" s="81"/>
      <c r="AT166" s="81"/>
      <c r="AU166" s="81"/>
      <c r="AV166" s="81"/>
      <c r="AW166" s="81"/>
    </row>
    <row r="167" spans="1:49" s="80" customFormat="1" ht="15.75">
      <c r="A167" s="121"/>
      <c r="B167" s="122"/>
      <c r="C167" s="123"/>
      <c r="D167" s="123"/>
      <c r="E167" s="123"/>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L167" s="81"/>
      <c r="AM167" s="81"/>
      <c r="AN167" s="81"/>
      <c r="AO167" s="81"/>
      <c r="AP167" s="81"/>
      <c r="AQ167" s="81"/>
      <c r="AR167" s="81"/>
      <c r="AS167" s="81"/>
      <c r="AT167" s="81"/>
      <c r="AU167" s="81"/>
      <c r="AV167" s="81"/>
      <c r="AW167" s="81"/>
    </row>
    <row r="168" spans="1:49" s="80" customFormat="1" ht="15.75">
      <c r="A168" s="121"/>
      <c r="B168" s="122"/>
      <c r="C168" s="123"/>
      <c r="D168" s="123"/>
      <c r="E168" s="123"/>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L168" s="81"/>
      <c r="AM168" s="81"/>
      <c r="AN168" s="81"/>
      <c r="AO168" s="81"/>
      <c r="AP168" s="81"/>
      <c r="AQ168" s="81"/>
      <c r="AR168" s="81"/>
      <c r="AS168" s="81"/>
      <c r="AT168" s="81"/>
      <c r="AU168" s="81"/>
      <c r="AV168" s="81"/>
      <c r="AW168" s="81"/>
    </row>
    <row r="169" spans="1:49" s="80" customFormat="1" ht="15.75">
      <c r="A169" s="121"/>
      <c r="B169" s="122"/>
      <c r="C169" s="123"/>
      <c r="D169" s="123"/>
      <c r="E169" s="123"/>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L169" s="81"/>
      <c r="AM169" s="81"/>
      <c r="AN169" s="81"/>
      <c r="AO169" s="81"/>
      <c r="AP169" s="81"/>
      <c r="AQ169" s="81"/>
      <c r="AR169" s="81"/>
      <c r="AS169" s="81"/>
      <c r="AT169" s="81"/>
      <c r="AU169" s="81"/>
      <c r="AV169" s="81"/>
      <c r="AW169" s="81"/>
    </row>
    <row r="170" spans="1:49" s="80" customFormat="1" ht="15.75">
      <c r="A170" s="121"/>
      <c r="B170" s="122"/>
      <c r="C170" s="123"/>
      <c r="D170" s="123"/>
      <c r="E170" s="123"/>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L170" s="81"/>
      <c r="AM170" s="81"/>
      <c r="AN170" s="81"/>
      <c r="AO170" s="81"/>
      <c r="AP170" s="81"/>
      <c r="AQ170" s="81"/>
      <c r="AR170" s="81"/>
      <c r="AS170" s="81"/>
      <c r="AT170" s="81"/>
      <c r="AU170" s="81"/>
      <c r="AV170" s="81"/>
      <c r="AW170" s="81"/>
    </row>
    <row r="171" spans="1:49" s="80" customFormat="1" ht="15.75">
      <c r="A171" s="121"/>
      <c r="B171" s="122"/>
      <c r="C171" s="123"/>
      <c r="D171" s="123"/>
      <c r="E171" s="123"/>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L171" s="81"/>
      <c r="AM171" s="81"/>
      <c r="AN171" s="81"/>
      <c r="AO171" s="81"/>
      <c r="AP171" s="81"/>
      <c r="AQ171" s="81"/>
      <c r="AR171" s="81"/>
      <c r="AS171" s="81"/>
      <c r="AT171" s="81"/>
      <c r="AU171" s="81"/>
      <c r="AV171" s="81"/>
      <c r="AW171" s="81"/>
    </row>
    <row r="172" spans="1:49" s="80" customFormat="1" ht="15.75">
      <c r="A172" s="121"/>
      <c r="B172" s="122"/>
      <c r="C172" s="123"/>
      <c r="D172" s="123"/>
      <c r="E172" s="123"/>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L172" s="81"/>
      <c r="AM172" s="81"/>
      <c r="AN172" s="81"/>
      <c r="AO172" s="81"/>
      <c r="AP172" s="81"/>
      <c r="AQ172" s="81"/>
      <c r="AR172" s="81"/>
      <c r="AS172" s="81"/>
      <c r="AT172" s="81"/>
      <c r="AU172" s="81"/>
      <c r="AV172" s="81"/>
      <c r="AW172" s="81"/>
    </row>
    <row r="173" spans="1:49" s="80" customFormat="1" ht="15.75">
      <c r="A173" s="121"/>
      <c r="B173" s="122"/>
      <c r="C173" s="123"/>
      <c r="D173" s="123"/>
      <c r="E173" s="123"/>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L173" s="81"/>
      <c r="AM173" s="81"/>
      <c r="AN173" s="81"/>
      <c r="AO173" s="81"/>
      <c r="AP173" s="81"/>
      <c r="AQ173" s="81"/>
      <c r="AR173" s="81"/>
      <c r="AS173" s="81"/>
      <c r="AT173" s="81"/>
      <c r="AU173" s="81"/>
      <c r="AV173" s="81"/>
      <c r="AW173" s="81"/>
    </row>
    <row r="174" spans="1:49" s="80" customFormat="1" ht="15.75">
      <c r="A174" s="121"/>
      <c r="B174" s="122"/>
      <c r="C174" s="123"/>
      <c r="D174" s="123"/>
      <c r="E174" s="123"/>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L174" s="81"/>
      <c r="AM174" s="81"/>
      <c r="AN174" s="81"/>
      <c r="AO174" s="81"/>
      <c r="AP174" s="81"/>
      <c r="AQ174" s="81"/>
      <c r="AR174" s="81"/>
      <c r="AS174" s="81"/>
      <c r="AT174" s="81"/>
      <c r="AU174" s="81"/>
      <c r="AV174" s="81"/>
      <c r="AW174" s="81"/>
    </row>
    <row r="175" spans="1:49" s="80" customFormat="1" ht="15.75">
      <c r="A175" s="121"/>
      <c r="B175" s="122"/>
      <c r="C175" s="123"/>
      <c r="D175" s="123"/>
      <c r="E175" s="123"/>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L175" s="81"/>
      <c r="AM175" s="81"/>
      <c r="AN175" s="81"/>
      <c r="AO175" s="81"/>
      <c r="AP175" s="81"/>
      <c r="AQ175" s="81"/>
      <c r="AR175" s="81"/>
      <c r="AS175" s="81"/>
      <c r="AT175" s="81"/>
      <c r="AU175" s="81"/>
      <c r="AV175" s="81"/>
      <c r="AW175" s="81"/>
    </row>
    <row r="176" spans="1:49" s="80" customFormat="1" ht="15.75">
      <c r="A176" s="121"/>
      <c r="B176" s="122"/>
      <c r="C176" s="123"/>
      <c r="D176" s="123"/>
      <c r="E176" s="123"/>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L176" s="81"/>
      <c r="AM176" s="81"/>
      <c r="AN176" s="81"/>
      <c r="AO176" s="81"/>
      <c r="AP176" s="81"/>
      <c r="AQ176" s="81"/>
      <c r="AR176" s="81"/>
      <c r="AS176" s="81"/>
      <c r="AT176" s="81"/>
      <c r="AU176" s="81"/>
      <c r="AV176" s="81"/>
      <c r="AW176" s="81"/>
    </row>
    <row r="177" spans="1:49" s="80" customFormat="1" ht="15.75">
      <c r="A177" s="121"/>
      <c r="B177" s="122"/>
      <c r="C177" s="123"/>
      <c r="D177" s="123"/>
      <c r="E177" s="123"/>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L177" s="81"/>
      <c r="AM177" s="81"/>
      <c r="AN177" s="81"/>
      <c r="AO177" s="81"/>
      <c r="AP177" s="81"/>
      <c r="AQ177" s="81"/>
      <c r="AR177" s="81"/>
      <c r="AS177" s="81"/>
      <c r="AT177" s="81"/>
      <c r="AU177" s="81"/>
      <c r="AV177" s="81"/>
      <c r="AW177" s="81"/>
    </row>
    <row r="178" spans="1:49" s="80" customFormat="1" ht="15.75">
      <c r="A178" s="121"/>
      <c r="B178" s="122"/>
      <c r="C178" s="123"/>
      <c r="D178" s="123"/>
      <c r="E178" s="123"/>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L178" s="81"/>
      <c r="AM178" s="81"/>
      <c r="AN178" s="81"/>
      <c r="AO178" s="81"/>
      <c r="AP178" s="81"/>
      <c r="AQ178" s="81"/>
      <c r="AR178" s="81"/>
      <c r="AS178" s="81"/>
      <c r="AT178" s="81"/>
      <c r="AU178" s="81"/>
      <c r="AV178" s="81"/>
      <c r="AW178" s="81"/>
    </row>
    <row r="179" spans="1:49" s="80" customFormat="1" ht="15.75">
      <c r="A179" s="121"/>
      <c r="B179" s="122"/>
      <c r="C179" s="123"/>
      <c r="D179" s="123"/>
      <c r="E179" s="123"/>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L179" s="81"/>
      <c r="AM179" s="81"/>
      <c r="AN179" s="81"/>
      <c r="AO179" s="81"/>
      <c r="AP179" s="81"/>
      <c r="AQ179" s="81"/>
      <c r="AR179" s="81"/>
      <c r="AS179" s="81"/>
      <c r="AT179" s="81"/>
      <c r="AU179" s="81"/>
      <c r="AV179" s="81"/>
      <c r="AW179" s="81"/>
    </row>
    <row r="180" spans="1:49" s="80" customFormat="1" ht="15.75">
      <c r="A180" s="121"/>
      <c r="B180" s="122"/>
      <c r="C180" s="123"/>
      <c r="D180" s="123"/>
      <c r="E180" s="123"/>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L180" s="81"/>
      <c r="AM180" s="81"/>
      <c r="AN180" s="81"/>
      <c r="AO180" s="81"/>
      <c r="AP180" s="81"/>
      <c r="AQ180" s="81"/>
      <c r="AR180" s="81"/>
      <c r="AS180" s="81"/>
      <c r="AT180" s="81"/>
      <c r="AU180" s="81"/>
      <c r="AV180" s="81"/>
      <c r="AW180" s="81"/>
    </row>
    <row r="181" spans="1:49" s="80" customFormat="1" ht="15.75">
      <c r="A181" s="121"/>
      <c r="B181" s="122"/>
      <c r="C181" s="123"/>
      <c r="D181" s="123"/>
      <c r="E181" s="123"/>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L181" s="81"/>
      <c r="AM181" s="81"/>
      <c r="AN181" s="81"/>
      <c r="AO181" s="81"/>
      <c r="AP181" s="81"/>
      <c r="AQ181" s="81"/>
      <c r="AR181" s="81"/>
      <c r="AS181" s="81"/>
      <c r="AT181" s="81"/>
      <c r="AU181" s="81"/>
      <c r="AV181" s="81"/>
      <c r="AW181" s="81"/>
    </row>
    <row r="182" spans="1:49" s="80" customFormat="1" ht="15.75">
      <c r="A182" s="121"/>
      <c r="B182" s="122"/>
      <c r="C182" s="123"/>
      <c r="D182" s="123"/>
      <c r="E182" s="123"/>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L182" s="81"/>
      <c r="AM182" s="81"/>
      <c r="AN182" s="81"/>
      <c r="AO182" s="81"/>
      <c r="AP182" s="81"/>
      <c r="AQ182" s="81"/>
      <c r="AR182" s="81"/>
      <c r="AS182" s="81"/>
      <c r="AT182" s="81"/>
      <c r="AU182" s="81"/>
      <c r="AV182" s="81"/>
      <c r="AW182" s="81"/>
    </row>
    <row r="183" spans="1:49" s="80" customFormat="1" ht="15.75">
      <c r="A183" s="121"/>
      <c r="B183" s="122"/>
      <c r="C183" s="123"/>
      <c r="D183" s="123"/>
      <c r="E183" s="123"/>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L183" s="81"/>
      <c r="AM183" s="81"/>
      <c r="AN183" s="81"/>
      <c r="AO183" s="81"/>
      <c r="AP183" s="81"/>
      <c r="AQ183" s="81"/>
      <c r="AR183" s="81"/>
      <c r="AS183" s="81"/>
      <c r="AT183" s="81"/>
      <c r="AU183" s="81"/>
      <c r="AV183" s="81"/>
      <c r="AW183" s="81"/>
    </row>
    <row r="184" spans="1:49" s="80" customFormat="1" ht="15.75">
      <c r="A184" s="121"/>
      <c r="B184" s="122"/>
      <c r="C184" s="123"/>
      <c r="D184" s="123"/>
      <c r="E184" s="123"/>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L184" s="81"/>
      <c r="AM184" s="81"/>
      <c r="AN184" s="81"/>
      <c r="AO184" s="81"/>
      <c r="AP184" s="81"/>
      <c r="AQ184" s="81"/>
      <c r="AR184" s="81"/>
      <c r="AS184" s="81"/>
      <c r="AT184" s="81"/>
      <c r="AU184" s="81"/>
      <c r="AV184" s="81"/>
      <c r="AW184" s="81"/>
    </row>
    <row r="185" spans="1:49" s="80" customFormat="1" ht="15.75">
      <c r="A185" s="121"/>
      <c r="B185" s="122"/>
      <c r="C185" s="123"/>
      <c r="D185" s="123"/>
      <c r="E185" s="123"/>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L185" s="81"/>
      <c r="AM185" s="81"/>
      <c r="AN185" s="81"/>
      <c r="AO185" s="81"/>
      <c r="AP185" s="81"/>
      <c r="AQ185" s="81"/>
      <c r="AR185" s="81"/>
      <c r="AS185" s="81"/>
      <c r="AT185" s="81"/>
      <c r="AU185" s="81"/>
      <c r="AV185" s="81"/>
      <c r="AW185" s="81"/>
    </row>
    <row r="186" spans="1:49" s="80" customFormat="1" ht="15.75">
      <c r="A186" s="121"/>
      <c r="B186" s="122"/>
      <c r="C186" s="123"/>
      <c r="D186" s="123"/>
      <c r="E186" s="123"/>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L186" s="81"/>
      <c r="AM186" s="81"/>
      <c r="AN186" s="81"/>
      <c r="AO186" s="81"/>
      <c r="AP186" s="81"/>
      <c r="AQ186" s="81"/>
      <c r="AR186" s="81"/>
      <c r="AS186" s="81"/>
      <c r="AT186" s="81"/>
      <c r="AU186" s="81"/>
      <c r="AV186" s="81"/>
      <c r="AW186" s="81"/>
    </row>
    <row r="187" spans="1:49" s="80" customFormat="1" ht="15.75">
      <c r="A187" s="121"/>
      <c r="B187" s="122"/>
      <c r="C187" s="123"/>
      <c r="D187" s="123"/>
      <c r="E187" s="123"/>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L187" s="81"/>
      <c r="AM187" s="81"/>
      <c r="AN187" s="81"/>
      <c r="AO187" s="81"/>
      <c r="AP187" s="81"/>
      <c r="AQ187" s="81"/>
      <c r="AR187" s="81"/>
      <c r="AS187" s="81"/>
      <c r="AT187" s="81"/>
      <c r="AU187" s="81"/>
      <c r="AV187" s="81"/>
      <c r="AW187" s="81"/>
    </row>
    <row r="188" spans="1:49" s="80" customFormat="1" ht="15.75">
      <c r="A188" s="121"/>
      <c r="B188" s="122"/>
      <c r="C188" s="123"/>
      <c r="D188" s="123"/>
      <c r="E188" s="123"/>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L188" s="81"/>
      <c r="AM188" s="81"/>
      <c r="AN188" s="81"/>
      <c r="AO188" s="81"/>
      <c r="AP188" s="81"/>
      <c r="AQ188" s="81"/>
      <c r="AR188" s="81"/>
      <c r="AS188" s="81"/>
      <c r="AT188" s="81"/>
      <c r="AU188" s="81"/>
      <c r="AV188" s="81"/>
      <c r="AW188" s="81"/>
    </row>
    <row r="189" spans="1:49" s="80" customFormat="1" ht="15.75">
      <c r="A189" s="121"/>
      <c r="B189" s="122"/>
      <c r="C189" s="123"/>
      <c r="D189" s="123"/>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L189" s="81"/>
      <c r="AM189" s="81"/>
      <c r="AN189" s="81"/>
      <c r="AO189" s="81"/>
      <c r="AP189" s="81"/>
      <c r="AQ189" s="81"/>
      <c r="AR189" s="81"/>
      <c r="AS189" s="81"/>
      <c r="AT189" s="81"/>
      <c r="AU189" s="81"/>
      <c r="AV189" s="81"/>
      <c r="AW189" s="81"/>
    </row>
    <row r="190" spans="1:49" s="80" customFormat="1" ht="15.75">
      <c r="A190" s="121"/>
      <c r="B190" s="122"/>
      <c r="C190" s="123"/>
      <c r="D190" s="123"/>
      <c r="E190" s="123"/>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L190" s="81"/>
      <c r="AM190" s="81"/>
      <c r="AN190" s="81"/>
      <c r="AO190" s="81"/>
      <c r="AP190" s="81"/>
      <c r="AQ190" s="81"/>
      <c r="AR190" s="81"/>
      <c r="AS190" s="81"/>
      <c r="AT190" s="81"/>
      <c r="AU190" s="81"/>
      <c r="AV190" s="81"/>
      <c r="AW190" s="81"/>
    </row>
    <row r="191" spans="1:49" s="80" customFormat="1" ht="15.75">
      <c r="A191" s="121"/>
      <c r="B191" s="122"/>
      <c r="C191" s="123"/>
      <c r="D191" s="123"/>
      <c r="E191" s="123"/>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L191" s="81"/>
      <c r="AM191" s="81"/>
      <c r="AN191" s="81"/>
      <c r="AO191" s="81"/>
      <c r="AP191" s="81"/>
      <c r="AQ191" s="81"/>
      <c r="AR191" s="81"/>
      <c r="AS191" s="81"/>
      <c r="AT191" s="81"/>
      <c r="AU191" s="81"/>
      <c r="AV191" s="81"/>
      <c r="AW191" s="81"/>
    </row>
    <row r="192" spans="1:49" s="80" customFormat="1" ht="15.75">
      <c r="A192" s="121"/>
      <c r="B192" s="122"/>
      <c r="C192" s="123"/>
      <c r="D192" s="123"/>
      <c r="E192" s="123"/>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L192" s="81"/>
      <c r="AM192" s="81"/>
      <c r="AN192" s="81"/>
      <c r="AO192" s="81"/>
      <c r="AP192" s="81"/>
      <c r="AQ192" s="81"/>
      <c r="AR192" s="81"/>
      <c r="AS192" s="81"/>
      <c r="AT192" s="81"/>
      <c r="AU192" s="81"/>
      <c r="AV192" s="81"/>
      <c r="AW192" s="81"/>
    </row>
    <row r="193" spans="1:49" s="80" customFormat="1" ht="15.75">
      <c r="A193" s="121"/>
      <c r="B193" s="122"/>
      <c r="C193" s="123"/>
      <c r="D193" s="123"/>
      <c r="E193" s="123"/>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L193" s="81"/>
      <c r="AM193" s="81"/>
      <c r="AN193" s="81"/>
      <c r="AO193" s="81"/>
      <c r="AP193" s="81"/>
      <c r="AQ193" s="81"/>
      <c r="AR193" s="81"/>
      <c r="AS193" s="81"/>
      <c r="AT193" s="81"/>
      <c r="AU193" s="81"/>
      <c r="AV193" s="81"/>
      <c r="AW193" s="81"/>
    </row>
    <row r="194" spans="1:49" s="80" customFormat="1" ht="15.75">
      <c r="A194" s="121"/>
      <c r="B194" s="122"/>
      <c r="C194" s="123"/>
      <c r="D194" s="123"/>
      <c r="E194" s="123"/>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L194" s="81"/>
      <c r="AM194" s="81"/>
      <c r="AN194" s="81"/>
      <c r="AO194" s="81"/>
      <c r="AP194" s="81"/>
      <c r="AQ194" s="81"/>
      <c r="AR194" s="81"/>
      <c r="AS194" s="81"/>
      <c r="AT194" s="81"/>
      <c r="AU194" s="81"/>
      <c r="AV194" s="81"/>
      <c r="AW194" s="81"/>
    </row>
    <row r="195" spans="1:49" s="80" customFormat="1" ht="15.75">
      <c r="A195" s="121"/>
      <c r="B195" s="122"/>
      <c r="C195" s="123"/>
      <c r="D195" s="123"/>
      <c r="E195" s="123"/>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L195" s="81"/>
      <c r="AM195" s="81"/>
      <c r="AN195" s="81"/>
      <c r="AO195" s="81"/>
      <c r="AP195" s="81"/>
      <c r="AQ195" s="81"/>
      <c r="AR195" s="81"/>
      <c r="AS195" s="81"/>
      <c r="AT195" s="81"/>
      <c r="AU195" s="81"/>
      <c r="AV195" s="81"/>
      <c r="AW195" s="81"/>
    </row>
    <row r="196" spans="1:49" s="80" customFormat="1" ht="15.75">
      <c r="A196" s="121"/>
      <c r="B196" s="122"/>
      <c r="C196" s="123"/>
      <c r="D196" s="123"/>
      <c r="E196" s="123"/>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L196" s="81"/>
      <c r="AM196" s="81"/>
      <c r="AN196" s="81"/>
      <c r="AO196" s="81"/>
      <c r="AP196" s="81"/>
      <c r="AQ196" s="81"/>
      <c r="AR196" s="81"/>
      <c r="AS196" s="81"/>
      <c r="AT196" s="81"/>
      <c r="AU196" s="81"/>
      <c r="AV196" s="81"/>
      <c r="AW196" s="81"/>
    </row>
    <row r="197" spans="1:49" s="80" customFormat="1" ht="15.75">
      <c r="A197" s="121"/>
      <c r="B197" s="122"/>
      <c r="C197" s="123"/>
      <c r="D197" s="123"/>
      <c r="E197" s="123"/>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L197" s="81"/>
      <c r="AM197" s="81"/>
      <c r="AN197" s="81"/>
      <c r="AO197" s="81"/>
      <c r="AP197" s="81"/>
      <c r="AQ197" s="81"/>
      <c r="AR197" s="81"/>
      <c r="AS197" s="81"/>
      <c r="AT197" s="81"/>
      <c r="AU197" s="81"/>
      <c r="AV197" s="81"/>
      <c r="AW197" s="81"/>
    </row>
    <row r="198" spans="1:49" s="80" customFormat="1" ht="15.75">
      <c r="A198" s="121"/>
      <c r="B198" s="122"/>
      <c r="C198" s="123"/>
      <c r="D198" s="123"/>
      <c r="E198" s="123"/>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L198" s="81"/>
      <c r="AM198" s="81"/>
      <c r="AN198" s="81"/>
      <c r="AO198" s="81"/>
      <c r="AP198" s="81"/>
      <c r="AQ198" s="81"/>
      <c r="AR198" s="81"/>
      <c r="AS198" s="81"/>
      <c r="AT198" s="81"/>
      <c r="AU198" s="81"/>
      <c r="AV198" s="81"/>
      <c r="AW198" s="81"/>
    </row>
    <row r="199" spans="1:49" s="80" customFormat="1" ht="15.75">
      <c r="A199" s="121"/>
      <c r="B199" s="122"/>
      <c r="C199" s="123"/>
      <c r="D199" s="123"/>
      <c r="E199" s="123"/>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L199" s="81"/>
      <c r="AM199" s="81"/>
      <c r="AN199" s="81"/>
      <c r="AO199" s="81"/>
      <c r="AP199" s="81"/>
      <c r="AQ199" s="81"/>
      <c r="AR199" s="81"/>
      <c r="AS199" s="81"/>
      <c r="AT199" s="81"/>
      <c r="AU199" s="81"/>
      <c r="AV199" s="81"/>
      <c r="AW199" s="81"/>
    </row>
    <row r="200" spans="1:49" s="80" customFormat="1" ht="15.75">
      <c r="A200" s="121"/>
      <c r="B200" s="122"/>
      <c r="C200" s="123"/>
      <c r="D200" s="123"/>
      <c r="E200" s="123"/>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L200" s="81"/>
      <c r="AM200" s="81"/>
      <c r="AN200" s="81"/>
      <c r="AO200" s="81"/>
      <c r="AP200" s="81"/>
      <c r="AQ200" s="81"/>
      <c r="AR200" s="81"/>
      <c r="AS200" s="81"/>
      <c r="AT200" s="81"/>
      <c r="AU200" s="81"/>
      <c r="AV200" s="81"/>
      <c r="AW200" s="81"/>
    </row>
    <row r="201" spans="1:49" s="80" customFormat="1" ht="15.75">
      <c r="A201" s="121"/>
      <c r="B201" s="122"/>
      <c r="C201" s="123"/>
      <c r="D201" s="123"/>
      <c r="E201" s="123"/>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L201" s="81"/>
      <c r="AM201" s="81"/>
      <c r="AN201" s="81"/>
      <c r="AO201" s="81"/>
      <c r="AP201" s="81"/>
      <c r="AQ201" s="81"/>
      <c r="AR201" s="81"/>
      <c r="AS201" s="81"/>
      <c r="AT201" s="81"/>
      <c r="AU201" s="81"/>
      <c r="AV201" s="81"/>
      <c r="AW201" s="81"/>
    </row>
    <row r="202" spans="1:49" s="80" customFormat="1" ht="15.75">
      <c r="A202" s="121"/>
      <c r="B202" s="122"/>
      <c r="C202" s="123"/>
      <c r="D202" s="123"/>
      <c r="E202" s="123"/>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L202" s="81"/>
      <c r="AM202" s="81"/>
      <c r="AN202" s="81"/>
      <c r="AO202" s="81"/>
      <c r="AP202" s="81"/>
      <c r="AQ202" s="81"/>
      <c r="AR202" s="81"/>
      <c r="AS202" s="81"/>
      <c r="AT202" s="81"/>
      <c r="AU202" s="81"/>
      <c r="AV202" s="81"/>
      <c r="AW202" s="81"/>
    </row>
    <row r="203" spans="1:49" s="80" customFormat="1" ht="15.75">
      <c r="A203" s="121"/>
      <c r="B203" s="122"/>
      <c r="C203" s="123"/>
      <c r="D203" s="123"/>
      <c r="E203" s="123"/>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L203" s="81"/>
      <c r="AM203" s="81"/>
      <c r="AN203" s="81"/>
      <c r="AO203" s="81"/>
      <c r="AP203" s="81"/>
      <c r="AQ203" s="81"/>
      <c r="AR203" s="81"/>
      <c r="AS203" s="81"/>
      <c r="AT203" s="81"/>
      <c r="AU203" s="81"/>
      <c r="AV203" s="81"/>
      <c r="AW203" s="81"/>
    </row>
    <row r="204" spans="1:49" s="80" customFormat="1" ht="15.75">
      <c r="A204" s="121"/>
      <c r="B204" s="122"/>
      <c r="C204" s="123"/>
      <c r="D204" s="123"/>
      <c r="E204" s="123"/>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L204" s="81"/>
      <c r="AM204" s="81"/>
      <c r="AN204" s="81"/>
      <c r="AO204" s="81"/>
      <c r="AP204" s="81"/>
      <c r="AQ204" s="81"/>
      <c r="AR204" s="81"/>
      <c r="AS204" s="81"/>
      <c r="AT204" s="81"/>
      <c r="AU204" s="81"/>
      <c r="AV204" s="81"/>
      <c r="AW204" s="81"/>
    </row>
    <row r="205" spans="1:49" s="80" customFormat="1" ht="15.75">
      <c r="A205" s="121"/>
      <c r="B205" s="122"/>
      <c r="C205" s="123"/>
      <c r="D205" s="123"/>
      <c r="E205" s="123"/>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L205" s="81"/>
      <c r="AM205" s="81"/>
      <c r="AN205" s="81"/>
      <c r="AO205" s="81"/>
      <c r="AP205" s="81"/>
      <c r="AQ205" s="81"/>
      <c r="AR205" s="81"/>
      <c r="AS205" s="81"/>
      <c r="AT205" s="81"/>
      <c r="AU205" s="81"/>
      <c r="AV205" s="81"/>
      <c r="AW205" s="81"/>
    </row>
    <row r="206" spans="1:49" s="80" customFormat="1" ht="15.75">
      <c r="A206" s="121"/>
      <c r="B206" s="122"/>
      <c r="C206" s="123"/>
      <c r="D206" s="123"/>
      <c r="E206" s="123"/>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L206" s="81"/>
      <c r="AM206" s="81"/>
      <c r="AN206" s="81"/>
      <c r="AO206" s="81"/>
      <c r="AP206" s="81"/>
      <c r="AQ206" s="81"/>
      <c r="AR206" s="81"/>
      <c r="AS206" s="81"/>
      <c r="AT206" s="81"/>
      <c r="AU206" s="81"/>
      <c r="AV206" s="81"/>
      <c r="AW206" s="81"/>
    </row>
    <row r="207" spans="1:49" s="80" customFormat="1" ht="15.75">
      <c r="A207" s="121"/>
      <c r="B207" s="122"/>
      <c r="C207" s="123"/>
      <c r="D207" s="123"/>
      <c r="E207" s="123"/>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L207" s="81"/>
      <c r="AM207" s="81"/>
      <c r="AN207" s="81"/>
      <c r="AO207" s="81"/>
      <c r="AP207" s="81"/>
      <c r="AQ207" s="81"/>
      <c r="AR207" s="81"/>
      <c r="AS207" s="81"/>
      <c r="AT207" s="81"/>
      <c r="AU207" s="81"/>
      <c r="AV207" s="81"/>
      <c r="AW207" s="81"/>
    </row>
    <row r="208" spans="1:49" s="80" customFormat="1" ht="15.75">
      <c r="A208" s="121"/>
      <c r="B208" s="122"/>
      <c r="C208" s="123"/>
      <c r="D208" s="123"/>
      <c r="E208" s="123"/>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L208" s="81"/>
      <c r="AM208" s="81"/>
      <c r="AN208" s="81"/>
      <c r="AO208" s="81"/>
      <c r="AP208" s="81"/>
      <c r="AQ208" s="81"/>
      <c r="AR208" s="81"/>
      <c r="AS208" s="81"/>
      <c r="AT208" s="81"/>
      <c r="AU208" s="81"/>
      <c r="AV208" s="81"/>
      <c r="AW208" s="81"/>
    </row>
    <row r="209" spans="1:49" s="80" customFormat="1" ht="15.75">
      <c r="A209" s="121"/>
      <c r="B209" s="122"/>
      <c r="C209" s="123"/>
      <c r="D209" s="123"/>
      <c r="E209" s="123"/>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L209" s="81"/>
      <c r="AM209" s="81"/>
      <c r="AN209" s="81"/>
      <c r="AO209" s="81"/>
      <c r="AP209" s="81"/>
      <c r="AQ209" s="81"/>
      <c r="AR209" s="81"/>
      <c r="AS209" s="81"/>
      <c r="AT209" s="81"/>
      <c r="AU209" s="81"/>
      <c r="AV209" s="81"/>
      <c r="AW209" s="81"/>
    </row>
    <row r="210" spans="1:49" s="80" customFormat="1" ht="15.75">
      <c r="A210" s="121"/>
      <c r="B210" s="122"/>
      <c r="C210" s="123"/>
      <c r="D210" s="123"/>
      <c r="E210" s="123"/>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L210" s="81"/>
      <c r="AM210" s="81"/>
      <c r="AN210" s="81"/>
      <c r="AO210" s="81"/>
      <c r="AP210" s="81"/>
      <c r="AQ210" s="81"/>
      <c r="AR210" s="81"/>
      <c r="AS210" s="81"/>
      <c r="AT210" s="81"/>
      <c r="AU210" s="81"/>
      <c r="AV210" s="81"/>
      <c r="AW210" s="81"/>
    </row>
    <row r="211" spans="1:49" s="80" customFormat="1" ht="15.75">
      <c r="A211" s="121"/>
      <c r="B211" s="122"/>
      <c r="C211" s="123"/>
      <c r="D211" s="123"/>
      <c r="E211" s="123"/>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L211" s="81"/>
      <c r="AM211" s="81"/>
      <c r="AN211" s="81"/>
      <c r="AO211" s="81"/>
      <c r="AP211" s="81"/>
      <c r="AQ211" s="81"/>
      <c r="AR211" s="81"/>
      <c r="AS211" s="81"/>
      <c r="AT211" s="81"/>
      <c r="AU211" s="81"/>
      <c r="AV211" s="81"/>
      <c r="AW211" s="81"/>
    </row>
    <row r="212" spans="1:49" s="80" customFormat="1" ht="15.75">
      <c r="A212" s="121"/>
      <c r="B212" s="122"/>
      <c r="C212" s="123"/>
      <c r="D212" s="123"/>
      <c r="E212" s="123"/>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L212" s="81"/>
      <c r="AM212" s="81"/>
      <c r="AN212" s="81"/>
      <c r="AO212" s="81"/>
      <c r="AP212" s="81"/>
      <c r="AQ212" s="81"/>
      <c r="AR212" s="81"/>
      <c r="AS212" s="81"/>
      <c r="AT212" s="81"/>
      <c r="AU212" s="81"/>
      <c r="AV212" s="81"/>
      <c r="AW212" s="81"/>
    </row>
    <row r="213" spans="1:49" s="80" customFormat="1" ht="15.75">
      <c r="A213" s="121"/>
      <c r="B213" s="122"/>
      <c r="C213" s="123"/>
      <c r="D213" s="123"/>
      <c r="E213" s="123"/>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L213" s="81"/>
      <c r="AM213" s="81"/>
      <c r="AN213" s="81"/>
      <c r="AO213" s="81"/>
      <c r="AP213" s="81"/>
      <c r="AQ213" s="81"/>
      <c r="AR213" s="81"/>
      <c r="AS213" s="81"/>
      <c r="AT213" s="81"/>
      <c r="AU213" s="81"/>
      <c r="AV213" s="81"/>
      <c r="AW213" s="81"/>
    </row>
    <row r="214" spans="1:49" s="80" customFormat="1" ht="15.75">
      <c r="A214" s="121"/>
      <c r="B214" s="122"/>
      <c r="C214" s="123"/>
      <c r="D214" s="123"/>
      <c r="E214" s="123"/>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L214" s="81"/>
      <c r="AM214" s="81"/>
      <c r="AN214" s="81"/>
      <c r="AO214" s="81"/>
      <c r="AP214" s="81"/>
      <c r="AQ214" s="81"/>
      <c r="AR214" s="81"/>
      <c r="AS214" s="81"/>
      <c r="AT214" s="81"/>
      <c r="AU214" s="81"/>
      <c r="AV214" s="81"/>
      <c r="AW214" s="81"/>
    </row>
    <row r="215" spans="1:49" s="80" customFormat="1" ht="15.75">
      <c r="A215" s="121"/>
      <c r="B215" s="122"/>
      <c r="C215" s="123"/>
      <c r="D215" s="123"/>
      <c r="E215" s="123"/>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L215" s="81"/>
      <c r="AM215" s="81"/>
      <c r="AN215" s="81"/>
      <c r="AO215" s="81"/>
      <c r="AP215" s="81"/>
      <c r="AQ215" s="81"/>
      <c r="AR215" s="81"/>
      <c r="AS215" s="81"/>
      <c r="AT215" s="81"/>
      <c r="AU215" s="81"/>
      <c r="AV215" s="81"/>
      <c r="AW215" s="81"/>
    </row>
    <row r="216" spans="1:49" s="80" customFormat="1" ht="15.75">
      <c r="A216" s="121"/>
      <c r="B216" s="122"/>
      <c r="C216" s="123"/>
      <c r="D216" s="123"/>
      <c r="E216" s="123"/>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L216" s="81"/>
      <c r="AM216" s="81"/>
      <c r="AN216" s="81"/>
      <c r="AO216" s="81"/>
      <c r="AP216" s="81"/>
      <c r="AQ216" s="81"/>
      <c r="AR216" s="81"/>
      <c r="AS216" s="81"/>
      <c r="AT216" s="81"/>
      <c r="AU216" s="81"/>
      <c r="AV216" s="81"/>
      <c r="AW216" s="81"/>
    </row>
    <row r="217" spans="1:49" s="80" customFormat="1" ht="15.75">
      <c r="A217" s="121"/>
      <c r="B217" s="122"/>
      <c r="C217" s="123"/>
      <c r="D217" s="123"/>
      <c r="E217" s="123"/>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L217" s="81"/>
      <c r="AM217" s="81"/>
      <c r="AN217" s="81"/>
      <c r="AO217" s="81"/>
      <c r="AP217" s="81"/>
      <c r="AQ217" s="81"/>
      <c r="AR217" s="81"/>
      <c r="AS217" s="81"/>
      <c r="AT217" s="81"/>
      <c r="AU217" s="81"/>
      <c r="AV217" s="81"/>
      <c r="AW217" s="81"/>
    </row>
    <row r="218" spans="1:49" s="80" customFormat="1" ht="15.75">
      <c r="A218" s="121"/>
      <c r="B218" s="122"/>
      <c r="C218" s="123"/>
      <c r="D218" s="123"/>
      <c r="E218" s="123"/>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L218" s="81"/>
      <c r="AM218" s="81"/>
      <c r="AN218" s="81"/>
      <c r="AO218" s="81"/>
      <c r="AP218" s="81"/>
      <c r="AQ218" s="81"/>
      <c r="AR218" s="81"/>
      <c r="AS218" s="81"/>
      <c r="AT218" s="81"/>
      <c r="AU218" s="81"/>
      <c r="AV218" s="81"/>
      <c r="AW218" s="81"/>
    </row>
    <row r="219" spans="1:49" s="80" customFormat="1" ht="15.75">
      <c r="A219" s="121"/>
      <c r="B219" s="122"/>
      <c r="C219" s="123"/>
      <c r="D219" s="123"/>
      <c r="E219" s="123"/>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L219" s="81"/>
      <c r="AM219" s="81"/>
      <c r="AN219" s="81"/>
      <c r="AO219" s="81"/>
      <c r="AP219" s="81"/>
      <c r="AQ219" s="81"/>
      <c r="AR219" s="81"/>
      <c r="AS219" s="81"/>
      <c r="AT219" s="81"/>
      <c r="AU219" s="81"/>
      <c r="AV219" s="81"/>
      <c r="AW219" s="81"/>
    </row>
    <row r="220" spans="1:49" s="80" customFormat="1" ht="15.75">
      <c r="A220" s="121"/>
      <c r="B220" s="122"/>
      <c r="C220" s="123"/>
      <c r="D220" s="123"/>
      <c r="E220" s="123"/>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L220" s="81"/>
      <c r="AM220" s="81"/>
      <c r="AN220" s="81"/>
      <c r="AO220" s="81"/>
      <c r="AP220" s="81"/>
      <c r="AQ220" s="81"/>
      <c r="AR220" s="81"/>
      <c r="AS220" s="81"/>
      <c r="AT220" s="81"/>
      <c r="AU220" s="81"/>
      <c r="AV220" s="81"/>
      <c r="AW220" s="81"/>
    </row>
    <row r="221" spans="1:49" s="80" customFormat="1" ht="15.75">
      <c r="A221" s="121"/>
      <c r="B221" s="122"/>
      <c r="C221" s="123"/>
      <c r="D221" s="123"/>
      <c r="E221" s="123"/>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L221" s="81"/>
      <c r="AM221" s="81"/>
      <c r="AN221" s="81"/>
      <c r="AO221" s="81"/>
      <c r="AP221" s="81"/>
      <c r="AQ221" s="81"/>
      <c r="AR221" s="81"/>
      <c r="AS221" s="81"/>
      <c r="AT221" s="81"/>
      <c r="AU221" s="81"/>
      <c r="AV221" s="81"/>
      <c r="AW221" s="81"/>
    </row>
    <row r="222" spans="1:49" s="80" customFormat="1" ht="15.75">
      <c r="A222" s="121"/>
      <c r="B222" s="122"/>
      <c r="C222" s="123"/>
      <c r="D222" s="123"/>
      <c r="E222" s="123"/>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L222" s="81"/>
      <c r="AM222" s="81"/>
      <c r="AN222" s="81"/>
      <c r="AO222" s="81"/>
      <c r="AP222" s="81"/>
      <c r="AQ222" s="81"/>
      <c r="AR222" s="81"/>
      <c r="AS222" s="81"/>
      <c r="AT222" s="81"/>
      <c r="AU222" s="81"/>
      <c r="AV222" s="81"/>
      <c r="AW222" s="81"/>
    </row>
    <row r="223" spans="1:49" s="80" customFormat="1" ht="15.75">
      <c r="A223" s="121"/>
      <c r="B223" s="122"/>
      <c r="C223" s="123"/>
      <c r="D223" s="123"/>
      <c r="E223" s="123"/>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L223" s="81"/>
      <c r="AM223" s="81"/>
      <c r="AN223" s="81"/>
      <c r="AO223" s="81"/>
      <c r="AP223" s="81"/>
      <c r="AQ223" s="81"/>
      <c r="AR223" s="81"/>
      <c r="AS223" s="81"/>
      <c r="AT223" s="81"/>
      <c r="AU223" s="81"/>
      <c r="AV223" s="81"/>
      <c r="AW223" s="81"/>
    </row>
    <row r="224" spans="1:49" s="80" customFormat="1" ht="15.75">
      <c r="A224" s="121"/>
      <c r="B224" s="122"/>
      <c r="C224" s="123"/>
      <c r="D224" s="123"/>
      <c r="E224" s="123"/>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L224" s="81"/>
      <c r="AM224" s="81"/>
      <c r="AN224" s="81"/>
      <c r="AO224" s="81"/>
      <c r="AP224" s="81"/>
      <c r="AQ224" s="81"/>
      <c r="AR224" s="81"/>
      <c r="AS224" s="81"/>
      <c r="AT224" s="81"/>
      <c r="AU224" s="81"/>
      <c r="AV224" s="81"/>
      <c r="AW224" s="81"/>
    </row>
    <row r="225" spans="1:49" s="80" customFormat="1" ht="15.75">
      <c r="A225" s="121"/>
      <c r="B225" s="122"/>
      <c r="C225" s="123"/>
      <c r="D225" s="123"/>
      <c r="E225" s="123"/>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L225" s="81"/>
      <c r="AM225" s="81"/>
      <c r="AN225" s="81"/>
      <c r="AO225" s="81"/>
      <c r="AP225" s="81"/>
      <c r="AQ225" s="81"/>
      <c r="AR225" s="81"/>
      <c r="AS225" s="81"/>
      <c r="AT225" s="81"/>
      <c r="AU225" s="81"/>
      <c r="AV225" s="81"/>
      <c r="AW225" s="81"/>
    </row>
    <row r="226" spans="1:49" s="80" customFormat="1" ht="15.75">
      <c r="A226" s="121"/>
      <c r="B226" s="122"/>
      <c r="C226" s="123"/>
      <c r="D226" s="123"/>
      <c r="E226" s="123"/>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L226" s="81"/>
      <c r="AM226" s="81"/>
      <c r="AN226" s="81"/>
      <c r="AO226" s="81"/>
      <c r="AP226" s="81"/>
      <c r="AQ226" s="81"/>
      <c r="AR226" s="81"/>
      <c r="AS226" s="81"/>
      <c r="AT226" s="81"/>
      <c r="AU226" s="81"/>
      <c r="AV226" s="81"/>
      <c r="AW226" s="81"/>
    </row>
    <row r="227" spans="1:49" s="80" customFormat="1" ht="15.75">
      <c r="A227" s="121"/>
      <c r="B227" s="122"/>
      <c r="C227" s="123"/>
      <c r="D227" s="123"/>
      <c r="E227" s="123"/>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L227" s="81"/>
      <c r="AM227" s="81"/>
      <c r="AN227" s="81"/>
      <c r="AO227" s="81"/>
      <c r="AP227" s="81"/>
      <c r="AQ227" s="81"/>
      <c r="AR227" s="81"/>
      <c r="AS227" s="81"/>
      <c r="AT227" s="81"/>
      <c r="AU227" s="81"/>
      <c r="AV227" s="81"/>
      <c r="AW227" s="81"/>
    </row>
    <row r="228" spans="1:49" s="80" customFormat="1" ht="15.75">
      <c r="A228" s="121"/>
      <c r="B228" s="122"/>
      <c r="C228" s="123"/>
      <c r="D228" s="123"/>
      <c r="E228" s="123"/>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L228" s="81"/>
      <c r="AM228" s="81"/>
      <c r="AN228" s="81"/>
      <c r="AO228" s="81"/>
      <c r="AP228" s="81"/>
      <c r="AQ228" s="81"/>
      <c r="AR228" s="81"/>
      <c r="AS228" s="81"/>
      <c r="AT228" s="81"/>
      <c r="AU228" s="81"/>
      <c r="AV228" s="81"/>
      <c r="AW228" s="81"/>
    </row>
    <row r="229" spans="1:49" s="80" customFormat="1" ht="15.75">
      <c r="A229" s="121"/>
      <c r="B229" s="122"/>
      <c r="C229" s="123"/>
      <c r="D229" s="123"/>
      <c r="E229" s="123"/>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L229" s="81"/>
      <c r="AM229" s="81"/>
      <c r="AN229" s="81"/>
      <c r="AO229" s="81"/>
      <c r="AP229" s="81"/>
      <c r="AQ229" s="81"/>
      <c r="AR229" s="81"/>
      <c r="AS229" s="81"/>
      <c r="AT229" s="81"/>
      <c r="AU229" s="81"/>
      <c r="AV229" s="81"/>
      <c r="AW229" s="81"/>
    </row>
    <row r="230" spans="1:49" s="80" customFormat="1" ht="15.75">
      <c r="A230" s="121"/>
      <c r="B230" s="122"/>
      <c r="C230" s="123"/>
      <c r="D230" s="123"/>
      <c r="E230" s="123"/>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L230" s="81"/>
      <c r="AM230" s="81"/>
      <c r="AN230" s="81"/>
      <c r="AO230" s="81"/>
      <c r="AP230" s="81"/>
      <c r="AQ230" s="81"/>
      <c r="AR230" s="81"/>
      <c r="AS230" s="81"/>
      <c r="AT230" s="81"/>
      <c r="AU230" s="81"/>
      <c r="AV230" s="81"/>
      <c r="AW230" s="81"/>
    </row>
    <row r="231" spans="1:49" s="80" customFormat="1" ht="15.75">
      <c r="A231" s="121"/>
      <c r="B231" s="122"/>
      <c r="C231" s="123"/>
      <c r="D231" s="123"/>
      <c r="E231" s="123"/>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L231" s="81"/>
      <c r="AM231" s="81"/>
      <c r="AN231" s="81"/>
      <c r="AO231" s="81"/>
      <c r="AP231" s="81"/>
      <c r="AQ231" s="81"/>
      <c r="AR231" s="81"/>
      <c r="AS231" s="81"/>
      <c r="AT231" s="81"/>
      <c r="AU231" s="81"/>
      <c r="AV231" s="81"/>
      <c r="AW231" s="81"/>
    </row>
    <row r="232" spans="1:49" s="80" customFormat="1" ht="15.75">
      <c r="A232" s="121"/>
      <c r="B232" s="122"/>
      <c r="C232" s="123"/>
      <c r="D232" s="123"/>
      <c r="E232" s="123"/>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L232" s="81"/>
      <c r="AM232" s="81"/>
      <c r="AN232" s="81"/>
      <c r="AO232" s="81"/>
      <c r="AP232" s="81"/>
      <c r="AQ232" s="81"/>
      <c r="AR232" s="81"/>
      <c r="AS232" s="81"/>
      <c r="AT232" s="81"/>
      <c r="AU232" s="81"/>
      <c r="AV232" s="81"/>
      <c r="AW232" s="81"/>
    </row>
    <row r="233" spans="1:49" s="80" customFormat="1" ht="15.75">
      <c r="A233" s="121"/>
      <c r="B233" s="122"/>
      <c r="C233" s="123"/>
      <c r="D233" s="123"/>
      <c r="E233" s="123"/>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L233" s="81"/>
      <c r="AM233" s="81"/>
      <c r="AN233" s="81"/>
      <c r="AO233" s="81"/>
      <c r="AP233" s="81"/>
      <c r="AQ233" s="81"/>
      <c r="AR233" s="81"/>
      <c r="AS233" s="81"/>
      <c r="AT233" s="81"/>
      <c r="AU233" s="81"/>
      <c r="AV233" s="81"/>
      <c r="AW233" s="81"/>
    </row>
    <row r="234" spans="1:49" s="80" customFormat="1" ht="15.75">
      <c r="A234" s="121"/>
      <c r="B234" s="122"/>
      <c r="C234" s="123"/>
      <c r="D234" s="123"/>
      <c r="E234" s="123"/>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L234" s="81"/>
      <c r="AM234" s="81"/>
      <c r="AN234" s="81"/>
      <c r="AO234" s="81"/>
      <c r="AP234" s="81"/>
      <c r="AQ234" s="81"/>
      <c r="AR234" s="81"/>
      <c r="AS234" s="81"/>
      <c r="AT234" s="81"/>
      <c r="AU234" s="81"/>
      <c r="AV234" s="81"/>
      <c r="AW234" s="81"/>
    </row>
    <row r="235" spans="1:49" s="80" customFormat="1" ht="15.75">
      <c r="A235" s="121"/>
      <c r="B235" s="122"/>
      <c r="C235" s="123"/>
      <c r="D235" s="123"/>
      <c r="E235" s="123"/>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L235" s="81"/>
      <c r="AM235" s="81"/>
      <c r="AN235" s="81"/>
      <c r="AO235" s="81"/>
      <c r="AP235" s="81"/>
      <c r="AQ235" s="81"/>
      <c r="AR235" s="81"/>
      <c r="AS235" s="81"/>
      <c r="AT235" s="81"/>
      <c r="AU235" s="81"/>
      <c r="AV235" s="81"/>
      <c r="AW235" s="81"/>
    </row>
    <row r="236" spans="1:49" s="80" customFormat="1" ht="15.75">
      <c r="A236" s="121"/>
      <c r="B236" s="122"/>
      <c r="C236" s="123"/>
      <c r="D236" s="123"/>
      <c r="E236" s="123"/>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L236" s="81"/>
      <c r="AM236" s="81"/>
      <c r="AN236" s="81"/>
      <c r="AO236" s="81"/>
      <c r="AP236" s="81"/>
      <c r="AQ236" s="81"/>
      <c r="AR236" s="81"/>
      <c r="AS236" s="81"/>
      <c r="AT236" s="81"/>
      <c r="AU236" s="81"/>
      <c r="AV236" s="81"/>
      <c r="AW236" s="81"/>
    </row>
    <row r="237" spans="1:49" s="80" customFormat="1" ht="15.75">
      <c r="A237" s="121"/>
      <c r="B237" s="122"/>
      <c r="C237" s="123"/>
      <c r="D237" s="123"/>
      <c r="E237" s="123"/>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L237" s="81"/>
      <c r="AM237" s="81"/>
      <c r="AN237" s="81"/>
      <c r="AO237" s="81"/>
      <c r="AP237" s="81"/>
      <c r="AQ237" s="81"/>
      <c r="AR237" s="81"/>
      <c r="AS237" s="81"/>
      <c r="AT237" s="81"/>
      <c r="AU237" s="81"/>
      <c r="AV237" s="81"/>
      <c r="AW237" s="81"/>
    </row>
    <row r="238" spans="1:49" s="80" customFormat="1" ht="15.75">
      <c r="A238" s="121"/>
      <c r="B238" s="122"/>
      <c r="C238" s="123"/>
      <c r="D238" s="123"/>
      <c r="E238" s="123"/>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L238" s="81"/>
      <c r="AM238" s="81"/>
      <c r="AN238" s="81"/>
      <c r="AO238" s="81"/>
      <c r="AP238" s="81"/>
      <c r="AQ238" s="81"/>
      <c r="AR238" s="81"/>
      <c r="AS238" s="81"/>
      <c r="AT238" s="81"/>
      <c r="AU238" s="81"/>
      <c r="AV238" s="81"/>
      <c r="AW238" s="81"/>
    </row>
    <row r="239" spans="1:49" s="80" customFormat="1" ht="15.75">
      <c r="A239" s="121"/>
      <c r="B239" s="122"/>
      <c r="C239" s="123"/>
      <c r="D239" s="123"/>
      <c r="E239" s="123"/>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L239" s="81"/>
      <c r="AM239" s="81"/>
      <c r="AN239" s="81"/>
      <c r="AO239" s="81"/>
      <c r="AP239" s="81"/>
      <c r="AQ239" s="81"/>
      <c r="AR239" s="81"/>
      <c r="AS239" s="81"/>
      <c r="AT239" s="81"/>
      <c r="AU239" s="81"/>
      <c r="AV239" s="81"/>
      <c r="AW239" s="81"/>
    </row>
    <row r="240" spans="1:49" s="80" customFormat="1" ht="15.75">
      <c r="A240" s="121"/>
      <c r="B240" s="122"/>
      <c r="C240" s="123"/>
      <c r="D240" s="123"/>
      <c r="E240" s="123"/>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L240" s="81"/>
      <c r="AM240" s="81"/>
      <c r="AN240" s="81"/>
      <c r="AO240" s="81"/>
      <c r="AP240" s="81"/>
      <c r="AQ240" s="81"/>
      <c r="AR240" s="81"/>
      <c r="AS240" s="81"/>
      <c r="AT240" s="81"/>
      <c r="AU240" s="81"/>
      <c r="AV240" s="81"/>
      <c r="AW240" s="81"/>
    </row>
    <row r="241" spans="1:49" s="80" customFormat="1" ht="15.75">
      <c r="A241" s="121"/>
      <c r="B241" s="122"/>
      <c r="C241" s="123"/>
      <c r="D241" s="123"/>
      <c r="E241" s="123"/>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L241" s="81"/>
      <c r="AM241" s="81"/>
      <c r="AN241" s="81"/>
      <c r="AO241" s="81"/>
      <c r="AP241" s="81"/>
      <c r="AQ241" s="81"/>
      <c r="AR241" s="81"/>
      <c r="AS241" s="81"/>
      <c r="AT241" s="81"/>
      <c r="AU241" s="81"/>
      <c r="AV241" s="81"/>
      <c r="AW241" s="81"/>
    </row>
    <row r="242" spans="1:49" s="80" customFormat="1" ht="15.75">
      <c r="A242" s="121"/>
      <c r="B242" s="122"/>
      <c r="C242" s="123"/>
      <c r="D242" s="123"/>
      <c r="E242" s="123"/>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L242" s="81"/>
      <c r="AM242" s="81"/>
      <c r="AN242" s="81"/>
      <c r="AO242" s="81"/>
      <c r="AP242" s="81"/>
      <c r="AQ242" s="81"/>
      <c r="AR242" s="81"/>
      <c r="AS242" s="81"/>
      <c r="AT242" s="81"/>
      <c r="AU242" s="81"/>
      <c r="AV242" s="81"/>
      <c r="AW242" s="81"/>
    </row>
    <row r="243" spans="1:49" s="80" customFormat="1" ht="15.75">
      <c r="A243" s="121"/>
      <c r="B243" s="122"/>
      <c r="C243" s="123"/>
      <c r="D243" s="123"/>
      <c r="E243" s="123"/>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L243" s="81"/>
      <c r="AM243" s="81"/>
      <c r="AN243" s="81"/>
      <c r="AO243" s="81"/>
      <c r="AP243" s="81"/>
      <c r="AQ243" s="81"/>
      <c r="AR243" s="81"/>
      <c r="AS243" s="81"/>
      <c r="AT243" s="81"/>
      <c r="AU243" s="81"/>
      <c r="AV243" s="81"/>
      <c r="AW243" s="81"/>
    </row>
    <row r="244" spans="1:49" s="80" customFormat="1" ht="15.75">
      <c r="A244" s="121"/>
      <c r="B244" s="122"/>
      <c r="C244" s="123"/>
      <c r="D244" s="123"/>
      <c r="E244" s="123"/>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L244" s="81"/>
      <c r="AM244" s="81"/>
      <c r="AN244" s="81"/>
      <c r="AO244" s="81"/>
      <c r="AP244" s="81"/>
      <c r="AQ244" s="81"/>
      <c r="AR244" s="81"/>
      <c r="AS244" s="81"/>
      <c r="AT244" s="81"/>
      <c r="AU244" s="81"/>
      <c r="AV244" s="81"/>
      <c r="AW244" s="81"/>
    </row>
    <row r="245" spans="1:49" s="80" customFormat="1" ht="15.75">
      <c r="A245" s="121"/>
      <c r="B245" s="122"/>
      <c r="C245" s="123"/>
      <c r="D245" s="123"/>
      <c r="E245" s="123"/>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L245" s="81"/>
      <c r="AM245" s="81"/>
      <c r="AN245" s="81"/>
      <c r="AO245" s="81"/>
      <c r="AP245" s="81"/>
      <c r="AQ245" s="81"/>
      <c r="AR245" s="81"/>
      <c r="AS245" s="81"/>
      <c r="AT245" s="81"/>
      <c r="AU245" s="81"/>
      <c r="AV245" s="81"/>
      <c r="AW245" s="81"/>
    </row>
    <row r="246" spans="1:49" s="80" customFormat="1" ht="15.75">
      <c r="A246" s="121"/>
      <c r="B246" s="122"/>
      <c r="C246" s="123"/>
      <c r="D246" s="123"/>
      <c r="E246" s="123"/>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L246" s="81"/>
      <c r="AM246" s="81"/>
      <c r="AN246" s="81"/>
      <c r="AO246" s="81"/>
      <c r="AP246" s="81"/>
      <c r="AQ246" s="81"/>
      <c r="AR246" s="81"/>
      <c r="AS246" s="81"/>
      <c r="AT246" s="81"/>
      <c r="AU246" s="81"/>
      <c r="AV246" s="81"/>
      <c r="AW246" s="81"/>
    </row>
    <row r="247" spans="1:49" s="80" customFormat="1" ht="15.75">
      <c r="A247" s="121"/>
      <c r="B247" s="122"/>
      <c r="C247" s="123"/>
      <c r="D247" s="123"/>
      <c r="E247" s="123"/>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L247" s="81"/>
      <c r="AM247" s="81"/>
      <c r="AN247" s="81"/>
      <c r="AO247" s="81"/>
      <c r="AP247" s="81"/>
      <c r="AQ247" s="81"/>
      <c r="AR247" s="81"/>
      <c r="AS247" s="81"/>
      <c r="AT247" s="81"/>
      <c r="AU247" s="81"/>
      <c r="AV247" s="81"/>
      <c r="AW247" s="81"/>
    </row>
    <row r="248" spans="1:49" s="80" customFormat="1" ht="15.75">
      <c r="A248" s="121"/>
      <c r="B248" s="122"/>
      <c r="C248" s="123"/>
      <c r="D248" s="123"/>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L248" s="81"/>
      <c r="AM248" s="81"/>
      <c r="AN248" s="81"/>
      <c r="AO248" s="81"/>
      <c r="AP248" s="81"/>
      <c r="AQ248" s="81"/>
      <c r="AR248" s="81"/>
      <c r="AS248" s="81"/>
      <c r="AT248" s="81"/>
      <c r="AU248" s="81"/>
      <c r="AV248" s="81"/>
      <c r="AW248" s="81"/>
    </row>
    <row r="249" spans="1:49" s="80" customFormat="1" ht="15.75">
      <c r="A249" s="121"/>
      <c r="B249" s="122"/>
      <c r="C249" s="123"/>
      <c r="D249" s="123"/>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L249" s="81"/>
      <c r="AM249" s="81"/>
      <c r="AN249" s="81"/>
      <c r="AO249" s="81"/>
      <c r="AP249" s="81"/>
      <c r="AQ249" s="81"/>
      <c r="AR249" s="81"/>
      <c r="AS249" s="81"/>
      <c r="AT249" s="81"/>
      <c r="AU249" s="81"/>
      <c r="AV249" s="81"/>
      <c r="AW249" s="81"/>
    </row>
    <row r="250" spans="1:49" s="80" customFormat="1" ht="15.75">
      <c r="A250" s="121"/>
      <c r="B250" s="122"/>
      <c r="C250" s="123"/>
      <c r="D250" s="123"/>
      <c r="E250" s="123"/>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L250" s="81"/>
      <c r="AM250" s="81"/>
      <c r="AN250" s="81"/>
      <c r="AO250" s="81"/>
      <c r="AP250" s="81"/>
      <c r="AQ250" s="81"/>
      <c r="AR250" s="81"/>
      <c r="AS250" s="81"/>
      <c r="AT250" s="81"/>
      <c r="AU250" s="81"/>
      <c r="AV250" s="81"/>
      <c r="AW250" s="81"/>
    </row>
    <row r="251" spans="1:49" s="80" customFormat="1" ht="15.75">
      <c r="A251" s="121"/>
      <c r="B251" s="122"/>
      <c r="C251" s="123"/>
      <c r="D251" s="123"/>
      <c r="E251" s="123"/>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L251" s="81"/>
      <c r="AM251" s="81"/>
      <c r="AN251" s="81"/>
      <c r="AO251" s="81"/>
      <c r="AP251" s="81"/>
      <c r="AQ251" s="81"/>
      <c r="AR251" s="81"/>
      <c r="AS251" s="81"/>
      <c r="AT251" s="81"/>
      <c r="AU251" s="81"/>
      <c r="AV251" s="81"/>
      <c r="AW251" s="81"/>
    </row>
    <row r="252" spans="1:49" s="80" customFormat="1" ht="15.75">
      <c r="A252" s="121"/>
      <c r="B252" s="122"/>
      <c r="C252" s="123"/>
      <c r="D252" s="123"/>
      <c r="E252" s="123"/>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L252" s="81"/>
      <c r="AM252" s="81"/>
      <c r="AN252" s="81"/>
      <c r="AO252" s="81"/>
      <c r="AP252" s="81"/>
      <c r="AQ252" s="81"/>
      <c r="AR252" s="81"/>
      <c r="AS252" s="81"/>
      <c r="AT252" s="81"/>
      <c r="AU252" s="81"/>
      <c r="AV252" s="81"/>
      <c r="AW252" s="81"/>
    </row>
    <row r="253" spans="1:49" s="80" customFormat="1" ht="15.75">
      <c r="A253" s="121"/>
      <c r="B253" s="122"/>
      <c r="C253" s="123"/>
      <c r="D253" s="123"/>
      <c r="E253" s="123"/>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L253" s="81"/>
      <c r="AM253" s="81"/>
      <c r="AN253" s="81"/>
      <c r="AO253" s="81"/>
      <c r="AP253" s="81"/>
      <c r="AQ253" s="81"/>
      <c r="AR253" s="81"/>
      <c r="AS253" s="81"/>
      <c r="AT253" s="81"/>
      <c r="AU253" s="81"/>
      <c r="AV253" s="81"/>
      <c r="AW253" s="81"/>
    </row>
    <row r="254" spans="1:49" s="80" customFormat="1" ht="15.75">
      <c r="A254" s="121"/>
      <c r="B254" s="122"/>
      <c r="C254" s="123"/>
      <c r="D254" s="123"/>
      <c r="E254" s="123"/>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L254" s="81"/>
      <c r="AM254" s="81"/>
      <c r="AN254" s="81"/>
      <c r="AO254" s="81"/>
      <c r="AP254" s="81"/>
      <c r="AQ254" s="81"/>
      <c r="AR254" s="81"/>
      <c r="AS254" s="81"/>
      <c r="AT254" s="81"/>
      <c r="AU254" s="81"/>
      <c r="AV254" s="81"/>
      <c r="AW254" s="81"/>
    </row>
    <row r="255" spans="1:49" s="80" customFormat="1" ht="15.75">
      <c r="A255" s="121"/>
      <c r="B255" s="122"/>
      <c r="C255" s="123"/>
      <c r="D255" s="123"/>
      <c r="E255" s="123"/>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L255" s="81"/>
      <c r="AM255" s="81"/>
      <c r="AN255" s="81"/>
      <c r="AO255" s="81"/>
      <c r="AP255" s="81"/>
      <c r="AQ255" s="81"/>
      <c r="AR255" s="81"/>
      <c r="AS255" s="81"/>
      <c r="AT255" s="81"/>
      <c r="AU255" s="81"/>
      <c r="AV255" s="81"/>
      <c r="AW255" s="81"/>
    </row>
    <row r="256" spans="1:49" s="80" customFormat="1" ht="15.75">
      <c r="A256" s="121"/>
      <c r="B256" s="122"/>
      <c r="C256" s="123"/>
      <c r="D256" s="123"/>
      <c r="E256" s="123"/>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L256" s="81"/>
      <c r="AM256" s="81"/>
      <c r="AN256" s="81"/>
      <c r="AO256" s="81"/>
      <c r="AP256" s="81"/>
      <c r="AQ256" s="81"/>
      <c r="AR256" s="81"/>
      <c r="AS256" s="81"/>
      <c r="AT256" s="81"/>
      <c r="AU256" s="81"/>
      <c r="AV256" s="81"/>
      <c r="AW256" s="81"/>
    </row>
    <row r="257" spans="1:49" s="80" customFormat="1" ht="15.75">
      <c r="A257" s="121"/>
      <c r="B257" s="122"/>
      <c r="C257" s="123"/>
      <c r="D257" s="123"/>
      <c r="E257" s="123"/>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L257" s="81"/>
      <c r="AM257" s="81"/>
      <c r="AN257" s="81"/>
      <c r="AO257" s="81"/>
      <c r="AP257" s="81"/>
      <c r="AQ257" s="81"/>
      <c r="AR257" s="81"/>
      <c r="AS257" s="81"/>
      <c r="AT257" s="81"/>
      <c r="AU257" s="81"/>
      <c r="AV257" s="81"/>
      <c r="AW257" s="81"/>
    </row>
    <row r="258" spans="1:49" s="80" customFormat="1" ht="15.75">
      <c r="A258" s="121"/>
      <c r="B258" s="122"/>
      <c r="C258" s="123"/>
      <c r="D258" s="123"/>
      <c r="E258" s="123"/>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L258" s="81"/>
      <c r="AM258" s="81"/>
      <c r="AN258" s="81"/>
      <c r="AO258" s="81"/>
      <c r="AP258" s="81"/>
      <c r="AQ258" s="81"/>
      <c r="AR258" s="81"/>
      <c r="AS258" s="81"/>
      <c r="AT258" s="81"/>
      <c r="AU258" s="81"/>
      <c r="AV258" s="81"/>
      <c r="AW258" s="81"/>
    </row>
    <row r="259" spans="1:49" s="80" customFormat="1" ht="15.75">
      <c r="A259" s="121"/>
      <c r="B259" s="122"/>
      <c r="C259" s="123"/>
      <c r="D259" s="123"/>
      <c r="E259" s="123"/>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L259" s="81"/>
      <c r="AM259" s="81"/>
      <c r="AN259" s="81"/>
      <c r="AO259" s="81"/>
      <c r="AP259" s="81"/>
      <c r="AQ259" s="81"/>
      <c r="AR259" s="81"/>
      <c r="AS259" s="81"/>
      <c r="AT259" s="81"/>
      <c r="AU259" s="81"/>
      <c r="AV259" s="81"/>
      <c r="AW259" s="81"/>
    </row>
    <row r="260" spans="1:49" s="80" customFormat="1" ht="15.75">
      <c r="A260" s="121"/>
      <c r="B260" s="122"/>
      <c r="C260" s="123"/>
      <c r="D260" s="123"/>
      <c r="E260" s="123"/>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L260" s="81"/>
      <c r="AM260" s="81"/>
      <c r="AN260" s="81"/>
      <c r="AO260" s="81"/>
      <c r="AP260" s="81"/>
      <c r="AQ260" s="81"/>
      <c r="AR260" s="81"/>
      <c r="AS260" s="81"/>
      <c r="AT260" s="81"/>
      <c r="AU260" s="81"/>
      <c r="AV260" s="81"/>
      <c r="AW260" s="81"/>
    </row>
    <row r="261" spans="1:49" s="80" customFormat="1" ht="15.75">
      <c r="A261" s="121"/>
      <c r="B261" s="122"/>
      <c r="C261" s="123"/>
      <c r="D261" s="123"/>
      <c r="E261" s="123"/>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L261" s="81"/>
      <c r="AM261" s="81"/>
      <c r="AN261" s="81"/>
      <c r="AO261" s="81"/>
      <c r="AP261" s="81"/>
      <c r="AQ261" s="81"/>
      <c r="AR261" s="81"/>
      <c r="AS261" s="81"/>
      <c r="AT261" s="81"/>
      <c r="AU261" s="81"/>
      <c r="AV261" s="81"/>
      <c r="AW261" s="81"/>
    </row>
    <row r="262" spans="1:49" s="80" customFormat="1" ht="15.75">
      <c r="A262" s="121"/>
      <c r="B262" s="122"/>
      <c r="C262" s="123"/>
      <c r="D262" s="123"/>
      <c r="E262" s="123"/>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L262" s="81"/>
      <c r="AM262" s="81"/>
      <c r="AN262" s="81"/>
      <c r="AO262" s="81"/>
      <c r="AP262" s="81"/>
      <c r="AQ262" s="81"/>
      <c r="AR262" s="81"/>
      <c r="AS262" s="81"/>
      <c r="AT262" s="81"/>
      <c r="AU262" s="81"/>
      <c r="AV262" s="81"/>
      <c r="AW262" s="81"/>
    </row>
    <row r="263" spans="1:49" s="80" customFormat="1" ht="15.75">
      <c r="A263" s="121"/>
      <c r="B263" s="122"/>
      <c r="C263" s="123"/>
      <c r="D263" s="123"/>
      <c r="E263" s="123"/>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L263" s="81"/>
      <c r="AM263" s="81"/>
      <c r="AN263" s="81"/>
      <c r="AO263" s="81"/>
      <c r="AP263" s="81"/>
      <c r="AQ263" s="81"/>
      <c r="AR263" s="81"/>
      <c r="AS263" s="81"/>
      <c r="AT263" s="81"/>
      <c r="AU263" s="81"/>
      <c r="AV263" s="81"/>
      <c r="AW263" s="81"/>
    </row>
    <row r="264" spans="1:49" s="80" customFormat="1" ht="15.75">
      <c r="A264" s="121"/>
      <c r="B264" s="122"/>
      <c r="C264" s="123"/>
      <c r="D264" s="123"/>
      <c r="E264" s="123"/>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L264" s="81"/>
      <c r="AM264" s="81"/>
      <c r="AN264" s="81"/>
      <c r="AO264" s="81"/>
      <c r="AP264" s="81"/>
      <c r="AQ264" s="81"/>
      <c r="AR264" s="81"/>
      <c r="AS264" s="81"/>
      <c r="AT264" s="81"/>
      <c r="AU264" s="81"/>
      <c r="AV264" s="81"/>
      <c r="AW264" s="81"/>
    </row>
    <row r="265" spans="1:49" s="80" customFormat="1" ht="15.75">
      <c r="A265" s="121"/>
      <c r="B265" s="122"/>
      <c r="C265" s="123"/>
      <c r="D265" s="123"/>
      <c r="E265" s="123"/>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L265" s="81"/>
      <c r="AM265" s="81"/>
      <c r="AN265" s="81"/>
      <c r="AO265" s="81"/>
      <c r="AP265" s="81"/>
      <c r="AQ265" s="81"/>
      <c r="AR265" s="81"/>
      <c r="AS265" s="81"/>
      <c r="AT265" s="81"/>
      <c r="AU265" s="81"/>
      <c r="AV265" s="81"/>
      <c r="AW265" s="81"/>
    </row>
    <row r="266" spans="1:49" s="80" customFormat="1" ht="15.75">
      <c r="A266" s="121"/>
      <c r="B266" s="122"/>
      <c r="C266" s="123"/>
      <c r="D266" s="123"/>
      <c r="E266" s="123"/>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L266" s="81"/>
      <c r="AM266" s="81"/>
      <c r="AN266" s="81"/>
      <c r="AO266" s="81"/>
      <c r="AP266" s="81"/>
      <c r="AQ266" s="81"/>
      <c r="AR266" s="81"/>
      <c r="AS266" s="81"/>
      <c r="AT266" s="81"/>
      <c r="AU266" s="81"/>
      <c r="AV266" s="81"/>
      <c r="AW266" s="81"/>
    </row>
    <row r="267" spans="1:49" s="80" customFormat="1" ht="15.75">
      <c r="A267" s="121"/>
      <c r="B267" s="122"/>
      <c r="C267" s="123"/>
      <c r="D267" s="123"/>
      <c r="E267" s="123"/>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L267" s="81"/>
      <c r="AM267" s="81"/>
      <c r="AN267" s="81"/>
      <c r="AO267" s="81"/>
      <c r="AP267" s="81"/>
      <c r="AQ267" s="81"/>
      <c r="AR267" s="81"/>
      <c r="AS267" s="81"/>
      <c r="AT267" s="81"/>
      <c r="AU267" s="81"/>
      <c r="AV267" s="81"/>
      <c r="AW267" s="81"/>
    </row>
    <row r="268" spans="1:49" s="80" customFormat="1" ht="15.75">
      <c r="A268" s="121"/>
      <c r="B268" s="122"/>
      <c r="C268" s="123"/>
      <c r="D268" s="123"/>
      <c r="E268" s="123"/>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L268" s="81"/>
      <c r="AM268" s="81"/>
      <c r="AN268" s="81"/>
      <c r="AO268" s="81"/>
      <c r="AP268" s="81"/>
      <c r="AQ268" s="81"/>
      <c r="AR268" s="81"/>
      <c r="AS268" s="81"/>
      <c r="AT268" s="81"/>
      <c r="AU268" s="81"/>
      <c r="AV268" s="81"/>
      <c r="AW268" s="81"/>
    </row>
    <row r="269" spans="1:49" s="80" customFormat="1" ht="15.75">
      <c r="A269" s="121"/>
      <c r="B269" s="122"/>
      <c r="C269" s="123"/>
      <c r="D269" s="123"/>
      <c r="E269" s="123"/>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L269" s="81"/>
      <c r="AM269" s="81"/>
      <c r="AN269" s="81"/>
      <c r="AO269" s="81"/>
      <c r="AP269" s="81"/>
      <c r="AQ269" s="81"/>
      <c r="AR269" s="81"/>
      <c r="AS269" s="81"/>
      <c r="AT269" s="81"/>
      <c r="AU269" s="81"/>
      <c r="AV269" s="81"/>
      <c r="AW269" s="81"/>
    </row>
    <row r="270" spans="1:49" s="80" customFormat="1" ht="15.75">
      <c r="A270" s="121"/>
      <c r="B270" s="122"/>
      <c r="C270" s="123"/>
      <c r="D270" s="123"/>
      <c r="E270" s="123"/>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L270" s="81"/>
      <c r="AM270" s="81"/>
      <c r="AN270" s="81"/>
      <c r="AO270" s="81"/>
      <c r="AP270" s="81"/>
      <c r="AQ270" s="81"/>
      <c r="AR270" s="81"/>
      <c r="AS270" s="81"/>
      <c r="AT270" s="81"/>
      <c r="AU270" s="81"/>
      <c r="AV270" s="81"/>
      <c r="AW270" s="81"/>
    </row>
    <row r="271" spans="1:49" s="80" customFormat="1" ht="15.75">
      <c r="A271" s="121"/>
      <c r="B271" s="122"/>
      <c r="C271" s="123"/>
      <c r="D271" s="123"/>
      <c r="E271" s="123"/>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L271" s="81"/>
      <c r="AM271" s="81"/>
      <c r="AN271" s="81"/>
      <c r="AO271" s="81"/>
      <c r="AP271" s="81"/>
      <c r="AQ271" s="81"/>
      <c r="AR271" s="81"/>
      <c r="AS271" s="81"/>
      <c r="AT271" s="81"/>
      <c r="AU271" s="81"/>
      <c r="AV271" s="81"/>
      <c r="AW271" s="81"/>
    </row>
    <row r="272" spans="1:49" s="80" customFormat="1" ht="15.75">
      <c r="A272" s="121"/>
      <c r="B272" s="122"/>
      <c r="C272" s="123"/>
      <c r="D272" s="123"/>
      <c r="E272" s="123"/>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L272" s="81"/>
      <c r="AM272" s="81"/>
      <c r="AN272" s="81"/>
      <c r="AO272" s="81"/>
      <c r="AP272" s="81"/>
      <c r="AQ272" s="81"/>
      <c r="AR272" s="81"/>
      <c r="AS272" s="81"/>
      <c r="AT272" s="81"/>
      <c r="AU272" s="81"/>
      <c r="AV272" s="81"/>
      <c r="AW272" s="81"/>
    </row>
    <row r="273" spans="1:49" s="80" customFormat="1" ht="15.75">
      <c r="A273" s="121"/>
      <c r="B273" s="122"/>
      <c r="C273" s="123"/>
      <c r="D273" s="123"/>
      <c r="E273" s="123"/>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L273" s="81"/>
      <c r="AM273" s="81"/>
      <c r="AN273" s="81"/>
      <c r="AO273" s="81"/>
      <c r="AP273" s="81"/>
      <c r="AQ273" s="81"/>
      <c r="AR273" s="81"/>
      <c r="AS273" s="81"/>
      <c r="AT273" s="81"/>
      <c r="AU273" s="81"/>
      <c r="AV273" s="81"/>
      <c r="AW273" s="81"/>
    </row>
    <row r="274" spans="1:49" s="80" customFormat="1" ht="15.75">
      <c r="A274" s="121"/>
      <c r="B274" s="122"/>
      <c r="C274" s="123"/>
      <c r="D274" s="123"/>
      <c r="E274" s="123"/>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L274" s="81"/>
      <c r="AM274" s="81"/>
      <c r="AN274" s="81"/>
      <c r="AO274" s="81"/>
      <c r="AP274" s="81"/>
      <c r="AQ274" s="81"/>
      <c r="AR274" s="81"/>
      <c r="AS274" s="81"/>
      <c r="AT274" s="81"/>
      <c r="AU274" s="81"/>
      <c r="AV274" s="81"/>
      <c r="AW274" s="81"/>
    </row>
    <row r="275" spans="1:49" s="80" customFormat="1" ht="15.75">
      <c r="A275" s="121"/>
      <c r="B275" s="122"/>
      <c r="C275" s="123"/>
      <c r="D275" s="123"/>
      <c r="E275" s="123"/>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L275" s="81"/>
      <c r="AM275" s="81"/>
      <c r="AN275" s="81"/>
      <c r="AO275" s="81"/>
      <c r="AP275" s="81"/>
      <c r="AQ275" s="81"/>
      <c r="AR275" s="81"/>
      <c r="AS275" s="81"/>
      <c r="AT275" s="81"/>
      <c r="AU275" s="81"/>
      <c r="AV275" s="81"/>
      <c r="AW275" s="81"/>
    </row>
    <row r="276" spans="1:49" s="80" customFormat="1" ht="15.75">
      <c r="A276" s="121"/>
      <c r="B276" s="122"/>
      <c r="C276" s="123"/>
      <c r="D276" s="123"/>
      <c r="E276" s="123"/>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L276" s="81"/>
      <c r="AM276" s="81"/>
      <c r="AN276" s="81"/>
      <c r="AO276" s="81"/>
      <c r="AP276" s="81"/>
      <c r="AQ276" s="81"/>
      <c r="AR276" s="81"/>
      <c r="AS276" s="81"/>
      <c r="AT276" s="81"/>
      <c r="AU276" s="81"/>
      <c r="AV276" s="81"/>
      <c r="AW276" s="81"/>
    </row>
    <row r="277" spans="1:49" s="80" customFormat="1" ht="15.75">
      <c r="A277" s="121"/>
      <c r="B277" s="122"/>
      <c r="C277" s="123"/>
      <c r="D277" s="123"/>
      <c r="E277" s="123"/>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L277" s="81"/>
      <c r="AM277" s="81"/>
      <c r="AN277" s="81"/>
      <c r="AO277" s="81"/>
      <c r="AP277" s="81"/>
      <c r="AQ277" s="81"/>
      <c r="AR277" s="81"/>
      <c r="AS277" s="81"/>
      <c r="AT277" s="81"/>
      <c r="AU277" s="81"/>
      <c r="AV277" s="81"/>
      <c r="AW277" s="81"/>
    </row>
    <row r="278" spans="1:49" s="80" customFormat="1" ht="15.75">
      <c r="A278" s="121"/>
      <c r="B278" s="122"/>
      <c r="C278" s="123"/>
      <c r="D278" s="123"/>
      <c r="E278" s="123"/>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L278" s="81"/>
      <c r="AM278" s="81"/>
      <c r="AN278" s="81"/>
      <c r="AO278" s="81"/>
      <c r="AP278" s="81"/>
      <c r="AQ278" s="81"/>
      <c r="AR278" s="81"/>
      <c r="AS278" s="81"/>
      <c r="AT278" s="81"/>
      <c r="AU278" s="81"/>
      <c r="AV278" s="81"/>
      <c r="AW278" s="81"/>
    </row>
    <row r="279" spans="1:49" s="80" customFormat="1" ht="15.75">
      <c r="A279" s="121"/>
      <c r="B279" s="122"/>
      <c r="C279" s="123"/>
      <c r="D279" s="123"/>
      <c r="E279" s="123"/>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L279" s="81"/>
      <c r="AM279" s="81"/>
      <c r="AN279" s="81"/>
      <c r="AO279" s="81"/>
      <c r="AP279" s="81"/>
      <c r="AQ279" s="81"/>
      <c r="AR279" s="81"/>
      <c r="AS279" s="81"/>
      <c r="AT279" s="81"/>
      <c r="AU279" s="81"/>
      <c r="AV279" s="81"/>
      <c r="AW279" s="81"/>
    </row>
    <row r="280" spans="1:49" s="80" customFormat="1" ht="15.75">
      <c r="A280" s="121"/>
      <c r="B280" s="122"/>
      <c r="C280" s="123"/>
      <c r="D280" s="123"/>
      <c r="E280" s="123"/>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L280" s="81"/>
      <c r="AM280" s="81"/>
      <c r="AN280" s="81"/>
      <c r="AO280" s="81"/>
      <c r="AP280" s="81"/>
      <c r="AQ280" s="81"/>
      <c r="AR280" s="81"/>
      <c r="AS280" s="81"/>
      <c r="AT280" s="81"/>
      <c r="AU280" s="81"/>
      <c r="AV280" s="81"/>
      <c r="AW280" s="81"/>
    </row>
    <row r="281" spans="1:49" s="80" customFormat="1" ht="15.75">
      <c r="A281" s="121"/>
      <c r="B281" s="122"/>
      <c r="C281" s="123"/>
      <c r="D281" s="123"/>
      <c r="E281" s="123"/>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L281" s="81"/>
      <c r="AM281" s="81"/>
      <c r="AN281" s="81"/>
      <c r="AO281" s="81"/>
      <c r="AP281" s="81"/>
      <c r="AQ281" s="81"/>
      <c r="AR281" s="81"/>
      <c r="AS281" s="81"/>
      <c r="AT281" s="81"/>
      <c r="AU281" s="81"/>
      <c r="AV281" s="81"/>
      <c r="AW281" s="81"/>
    </row>
    <row r="282" spans="1:49" s="80" customFormat="1" ht="15.75">
      <c r="A282" s="121"/>
      <c r="B282" s="122"/>
      <c r="C282" s="123"/>
      <c r="D282" s="123"/>
      <c r="E282" s="123"/>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L282" s="81"/>
      <c r="AM282" s="81"/>
      <c r="AN282" s="81"/>
      <c r="AO282" s="81"/>
      <c r="AP282" s="81"/>
      <c r="AQ282" s="81"/>
      <c r="AR282" s="81"/>
      <c r="AS282" s="81"/>
      <c r="AT282" s="81"/>
      <c r="AU282" s="81"/>
      <c r="AV282" s="81"/>
      <c r="AW282" s="81"/>
    </row>
    <row r="283" spans="1:49" s="80" customFormat="1" ht="15.75">
      <c r="A283" s="121"/>
      <c r="B283" s="122"/>
      <c r="C283" s="123"/>
      <c r="D283" s="123"/>
      <c r="E283" s="123"/>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L283" s="81"/>
      <c r="AM283" s="81"/>
      <c r="AN283" s="81"/>
      <c r="AO283" s="81"/>
      <c r="AP283" s="81"/>
      <c r="AQ283" s="81"/>
      <c r="AR283" s="81"/>
      <c r="AS283" s="81"/>
      <c r="AT283" s="81"/>
      <c r="AU283" s="81"/>
      <c r="AV283" s="81"/>
      <c r="AW283" s="81"/>
    </row>
    <row r="284" spans="1:49" s="80" customFormat="1" ht="15.75">
      <c r="A284" s="121"/>
      <c r="B284" s="122"/>
      <c r="C284" s="123"/>
      <c r="D284" s="123"/>
      <c r="E284" s="123"/>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L284" s="81"/>
      <c r="AM284" s="81"/>
      <c r="AN284" s="81"/>
      <c r="AO284" s="81"/>
      <c r="AP284" s="81"/>
      <c r="AQ284" s="81"/>
      <c r="AR284" s="81"/>
      <c r="AS284" s="81"/>
      <c r="AT284" s="81"/>
      <c r="AU284" s="81"/>
      <c r="AV284" s="81"/>
      <c r="AW284" s="81"/>
    </row>
    <row r="285" spans="1:49" s="80" customFormat="1" ht="15.75">
      <c r="A285" s="121"/>
      <c r="B285" s="122"/>
      <c r="C285" s="123"/>
      <c r="D285" s="123"/>
      <c r="E285" s="123"/>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L285" s="81"/>
      <c r="AM285" s="81"/>
      <c r="AN285" s="81"/>
      <c r="AO285" s="81"/>
      <c r="AP285" s="81"/>
      <c r="AQ285" s="81"/>
      <c r="AR285" s="81"/>
      <c r="AS285" s="81"/>
      <c r="AT285" s="81"/>
      <c r="AU285" s="81"/>
      <c r="AV285" s="81"/>
      <c r="AW285" s="81"/>
    </row>
    <row r="286" spans="1:49" s="80" customFormat="1" ht="15.75">
      <c r="A286" s="121"/>
      <c r="B286" s="122"/>
      <c r="C286" s="123"/>
      <c r="D286" s="123"/>
      <c r="E286" s="123"/>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L286" s="81"/>
      <c r="AM286" s="81"/>
      <c r="AN286" s="81"/>
      <c r="AO286" s="81"/>
      <c r="AP286" s="81"/>
      <c r="AQ286" s="81"/>
      <c r="AR286" s="81"/>
      <c r="AS286" s="81"/>
      <c r="AT286" s="81"/>
      <c r="AU286" s="81"/>
      <c r="AV286" s="81"/>
      <c r="AW286" s="81"/>
    </row>
    <row r="287" spans="1:49" s="80" customFormat="1" ht="15.75">
      <c r="A287" s="121"/>
      <c r="B287" s="122"/>
      <c r="C287" s="123"/>
      <c r="D287" s="123"/>
      <c r="E287" s="123"/>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L287" s="81"/>
      <c r="AM287" s="81"/>
      <c r="AN287" s="81"/>
      <c r="AO287" s="81"/>
      <c r="AP287" s="81"/>
      <c r="AQ287" s="81"/>
      <c r="AR287" s="81"/>
      <c r="AS287" s="81"/>
      <c r="AT287" s="81"/>
      <c r="AU287" s="81"/>
      <c r="AV287" s="81"/>
      <c r="AW287" s="81"/>
    </row>
    <row r="288" spans="1:49" s="80" customFormat="1" ht="15.75">
      <c r="A288" s="121"/>
      <c r="B288" s="122"/>
      <c r="C288" s="123"/>
      <c r="D288" s="123"/>
      <c r="E288" s="123"/>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L288" s="81"/>
      <c r="AM288" s="81"/>
      <c r="AN288" s="81"/>
      <c r="AO288" s="81"/>
      <c r="AP288" s="81"/>
      <c r="AQ288" s="81"/>
      <c r="AR288" s="81"/>
      <c r="AS288" s="81"/>
      <c r="AT288" s="81"/>
      <c r="AU288" s="81"/>
      <c r="AV288" s="81"/>
      <c r="AW288" s="81"/>
    </row>
    <row r="289" spans="1:49" s="80" customFormat="1" ht="15.75">
      <c r="A289" s="121"/>
      <c r="B289" s="122"/>
      <c r="C289" s="123"/>
      <c r="D289" s="123"/>
      <c r="E289" s="123"/>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L289" s="81"/>
      <c r="AM289" s="81"/>
      <c r="AN289" s="81"/>
      <c r="AO289" s="81"/>
      <c r="AP289" s="81"/>
      <c r="AQ289" s="81"/>
      <c r="AR289" s="81"/>
      <c r="AS289" s="81"/>
      <c r="AT289" s="81"/>
      <c r="AU289" s="81"/>
      <c r="AV289" s="81"/>
      <c r="AW289" s="81"/>
    </row>
    <row r="290" spans="1:49" s="80" customFormat="1" ht="15.75">
      <c r="A290" s="121"/>
      <c r="B290" s="122"/>
      <c r="C290" s="123"/>
      <c r="D290" s="123"/>
      <c r="E290" s="123"/>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L290" s="81"/>
      <c r="AM290" s="81"/>
      <c r="AN290" s="81"/>
      <c r="AO290" s="81"/>
      <c r="AP290" s="81"/>
      <c r="AQ290" s="81"/>
      <c r="AR290" s="81"/>
      <c r="AS290" s="81"/>
      <c r="AT290" s="81"/>
      <c r="AU290" s="81"/>
      <c r="AV290" s="81"/>
      <c r="AW290" s="81"/>
    </row>
    <row r="291" spans="1:49" s="80" customFormat="1" ht="15.75">
      <c r="A291" s="121"/>
      <c r="B291" s="122"/>
      <c r="C291" s="123"/>
      <c r="D291" s="123"/>
      <c r="E291" s="123"/>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L291" s="81"/>
      <c r="AM291" s="81"/>
      <c r="AN291" s="81"/>
      <c r="AO291" s="81"/>
      <c r="AP291" s="81"/>
      <c r="AQ291" s="81"/>
      <c r="AR291" s="81"/>
      <c r="AS291" s="81"/>
      <c r="AT291" s="81"/>
      <c r="AU291" s="81"/>
      <c r="AV291" s="81"/>
      <c r="AW291" s="81"/>
    </row>
    <row r="292" spans="1:49" s="80" customFormat="1" ht="15.75">
      <c r="A292" s="121"/>
      <c r="B292" s="122"/>
      <c r="C292" s="123"/>
      <c r="D292" s="123"/>
      <c r="E292" s="123"/>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L292" s="81"/>
      <c r="AM292" s="81"/>
      <c r="AN292" s="81"/>
      <c r="AO292" s="81"/>
      <c r="AP292" s="81"/>
      <c r="AQ292" s="81"/>
      <c r="AR292" s="81"/>
      <c r="AS292" s="81"/>
      <c r="AT292" s="81"/>
      <c r="AU292" s="81"/>
      <c r="AV292" s="81"/>
      <c r="AW292" s="81"/>
    </row>
    <row r="293" spans="1:49" s="80" customFormat="1" ht="15.75">
      <c r="A293" s="121"/>
      <c r="B293" s="122"/>
      <c r="C293" s="123"/>
      <c r="D293" s="123"/>
      <c r="E293" s="123"/>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L293" s="81"/>
      <c r="AM293" s="81"/>
      <c r="AN293" s="81"/>
      <c r="AO293" s="81"/>
      <c r="AP293" s="81"/>
      <c r="AQ293" s="81"/>
      <c r="AR293" s="81"/>
      <c r="AS293" s="81"/>
      <c r="AT293" s="81"/>
      <c r="AU293" s="81"/>
      <c r="AV293" s="81"/>
      <c r="AW293" s="81"/>
    </row>
    <row r="294" spans="1:49" s="80" customFormat="1" ht="15.75">
      <c r="A294" s="121"/>
      <c r="B294" s="122"/>
      <c r="C294" s="123"/>
      <c r="D294" s="123"/>
      <c r="E294" s="123"/>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L294" s="81"/>
      <c r="AM294" s="81"/>
      <c r="AN294" s="81"/>
      <c r="AO294" s="81"/>
      <c r="AP294" s="81"/>
      <c r="AQ294" s="81"/>
      <c r="AR294" s="81"/>
      <c r="AS294" s="81"/>
      <c r="AT294" s="81"/>
      <c r="AU294" s="81"/>
      <c r="AV294" s="81"/>
      <c r="AW294" s="81"/>
    </row>
    <row r="295" spans="1:49" s="80" customFormat="1" ht="15.75">
      <c r="A295" s="121"/>
      <c r="B295" s="122"/>
      <c r="C295" s="123"/>
      <c r="D295" s="123"/>
      <c r="E295" s="123"/>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L295" s="81"/>
      <c r="AM295" s="81"/>
      <c r="AN295" s="81"/>
      <c r="AO295" s="81"/>
      <c r="AP295" s="81"/>
      <c r="AQ295" s="81"/>
      <c r="AR295" s="81"/>
      <c r="AS295" s="81"/>
      <c r="AT295" s="81"/>
      <c r="AU295" s="81"/>
      <c r="AV295" s="81"/>
      <c r="AW295" s="81"/>
    </row>
    <row r="296" spans="1:49" s="80" customFormat="1" ht="15.75">
      <c r="A296" s="121"/>
      <c r="B296" s="122"/>
      <c r="C296" s="123"/>
      <c r="D296" s="123"/>
      <c r="E296" s="123"/>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L296" s="81"/>
      <c r="AM296" s="81"/>
      <c r="AN296" s="81"/>
      <c r="AO296" s="81"/>
      <c r="AP296" s="81"/>
      <c r="AQ296" s="81"/>
      <c r="AR296" s="81"/>
      <c r="AS296" s="81"/>
      <c r="AT296" s="81"/>
      <c r="AU296" s="81"/>
      <c r="AV296" s="81"/>
      <c r="AW296" s="81"/>
    </row>
    <row r="297" spans="1:49" s="80" customFormat="1" ht="15.75">
      <c r="A297" s="121"/>
      <c r="B297" s="122"/>
      <c r="C297" s="123"/>
      <c r="D297" s="123"/>
      <c r="E297" s="123"/>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L297" s="81"/>
      <c r="AM297" s="81"/>
      <c r="AN297" s="81"/>
      <c r="AO297" s="81"/>
      <c r="AP297" s="81"/>
      <c r="AQ297" s="81"/>
      <c r="AR297" s="81"/>
      <c r="AS297" s="81"/>
      <c r="AT297" s="81"/>
      <c r="AU297" s="81"/>
      <c r="AV297" s="81"/>
      <c r="AW297" s="81"/>
    </row>
    <row r="298" spans="1:49" s="80" customFormat="1" ht="15.75">
      <c r="A298" s="121"/>
      <c r="B298" s="122"/>
      <c r="C298" s="123"/>
      <c r="D298" s="123"/>
      <c r="E298" s="123"/>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L298" s="81"/>
      <c r="AM298" s="81"/>
      <c r="AN298" s="81"/>
      <c r="AO298" s="81"/>
      <c r="AP298" s="81"/>
      <c r="AQ298" s="81"/>
      <c r="AR298" s="81"/>
      <c r="AS298" s="81"/>
      <c r="AT298" s="81"/>
      <c r="AU298" s="81"/>
      <c r="AV298" s="81"/>
      <c r="AW298" s="81"/>
    </row>
    <row r="299" spans="1:49" s="80" customFormat="1" ht="15.75">
      <c r="A299" s="121"/>
      <c r="B299" s="122"/>
      <c r="C299" s="123"/>
      <c r="D299" s="123"/>
      <c r="E299" s="123"/>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L299" s="81"/>
      <c r="AM299" s="81"/>
      <c r="AN299" s="81"/>
      <c r="AO299" s="81"/>
      <c r="AP299" s="81"/>
      <c r="AQ299" s="81"/>
      <c r="AR299" s="81"/>
      <c r="AS299" s="81"/>
      <c r="AT299" s="81"/>
      <c r="AU299" s="81"/>
      <c r="AV299" s="81"/>
      <c r="AW299" s="81"/>
    </row>
    <row r="300" spans="1:49" s="80" customFormat="1" ht="15.75">
      <c r="A300" s="121"/>
      <c r="B300" s="122"/>
      <c r="C300" s="123"/>
      <c r="D300" s="123"/>
      <c r="E300" s="123"/>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L300" s="81"/>
      <c r="AM300" s="81"/>
      <c r="AN300" s="81"/>
      <c r="AO300" s="81"/>
      <c r="AP300" s="81"/>
      <c r="AQ300" s="81"/>
      <c r="AR300" s="81"/>
      <c r="AS300" s="81"/>
      <c r="AT300" s="81"/>
      <c r="AU300" s="81"/>
      <c r="AV300" s="81"/>
      <c r="AW300" s="81"/>
    </row>
    <row r="301" spans="1:49" s="80" customFormat="1" ht="15.75">
      <c r="A301" s="121"/>
      <c r="B301" s="122"/>
      <c r="C301" s="123"/>
      <c r="D301" s="123"/>
      <c r="E301" s="123"/>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L301" s="81"/>
      <c r="AM301" s="81"/>
      <c r="AN301" s="81"/>
      <c r="AO301" s="81"/>
      <c r="AP301" s="81"/>
      <c r="AQ301" s="81"/>
      <c r="AR301" s="81"/>
      <c r="AS301" s="81"/>
      <c r="AT301" s="81"/>
      <c r="AU301" s="81"/>
      <c r="AV301" s="81"/>
      <c r="AW301" s="81"/>
    </row>
    <row r="302" spans="1:49" s="80" customFormat="1" ht="15.75">
      <c r="A302" s="121"/>
      <c r="B302" s="122"/>
      <c r="C302" s="123"/>
      <c r="D302" s="123"/>
      <c r="E302" s="123"/>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L302" s="81"/>
      <c r="AM302" s="81"/>
      <c r="AN302" s="81"/>
      <c r="AO302" s="81"/>
      <c r="AP302" s="81"/>
      <c r="AQ302" s="81"/>
      <c r="AR302" s="81"/>
      <c r="AS302" s="81"/>
      <c r="AT302" s="81"/>
      <c r="AU302" s="81"/>
      <c r="AV302" s="81"/>
      <c r="AW302" s="81"/>
    </row>
    <row r="303" spans="1:49" s="80" customFormat="1" ht="15.75">
      <c r="A303" s="121"/>
      <c r="B303" s="122"/>
      <c r="C303" s="123"/>
      <c r="D303" s="123"/>
      <c r="E303" s="123"/>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L303" s="81"/>
      <c r="AM303" s="81"/>
      <c r="AN303" s="81"/>
      <c r="AO303" s="81"/>
      <c r="AP303" s="81"/>
      <c r="AQ303" s="81"/>
      <c r="AR303" s="81"/>
      <c r="AS303" s="81"/>
      <c r="AT303" s="81"/>
      <c r="AU303" s="81"/>
      <c r="AV303" s="81"/>
      <c r="AW303" s="81"/>
    </row>
    <row r="304" spans="1:49" s="80" customFormat="1" ht="15.75">
      <c r="A304" s="121"/>
      <c r="B304" s="122"/>
      <c r="C304" s="123"/>
      <c r="D304" s="123"/>
      <c r="E304" s="123"/>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L304" s="81"/>
      <c r="AM304" s="81"/>
      <c r="AN304" s="81"/>
      <c r="AO304" s="81"/>
      <c r="AP304" s="81"/>
      <c r="AQ304" s="81"/>
      <c r="AR304" s="81"/>
      <c r="AS304" s="81"/>
      <c r="AT304" s="81"/>
      <c r="AU304" s="81"/>
      <c r="AV304" s="81"/>
      <c r="AW304" s="81"/>
    </row>
    <row r="305" spans="1:49" s="80" customFormat="1" ht="15.75">
      <c r="A305" s="121"/>
      <c r="B305" s="122"/>
      <c r="C305" s="123"/>
      <c r="D305" s="123"/>
      <c r="E305" s="123"/>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L305" s="81"/>
      <c r="AM305" s="81"/>
      <c r="AN305" s="81"/>
      <c r="AO305" s="81"/>
      <c r="AP305" s="81"/>
      <c r="AQ305" s="81"/>
      <c r="AR305" s="81"/>
      <c r="AS305" s="81"/>
      <c r="AT305" s="81"/>
      <c r="AU305" s="81"/>
      <c r="AV305" s="81"/>
      <c r="AW305" s="81"/>
    </row>
    <row r="306" spans="1:49" s="80" customFormat="1" ht="15.75">
      <c r="A306" s="121"/>
      <c r="B306" s="122"/>
      <c r="C306" s="123"/>
      <c r="D306" s="123"/>
      <c r="E306" s="123"/>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L306" s="81"/>
      <c r="AM306" s="81"/>
      <c r="AN306" s="81"/>
      <c r="AO306" s="81"/>
      <c r="AP306" s="81"/>
      <c r="AQ306" s="81"/>
      <c r="AR306" s="81"/>
      <c r="AS306" s="81"/>
      <c r="AT306" s="81"/>
      <c r="AU306" s="81"/>
      <c r="AV306" s="81"/>
      <c r="AW306" s="81"/>
    </row>
    <row r="307" spans="1:49" s="80" customFormat="1" ht="15.75">
      <c r="A307" s="121"/>
      <c r="B307" s="122"/>
      <c r="C307" s="123"/>
      <c r="D307" s="123"/>
      <c r="E307" s="123"/>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L307" s="81"/>
      <c r="AM307" s="81"/>
      <c r="AN307" s="81"/>
      <c r="AO307" s="81"/>
      <c r="AP307" s="81"/>
      <c r="AQ307" s="81"/>
      <c r="AR307" s="81"/>
      <c r="AS307" s="81"/>
      <c r="AT307" s="81"/>
      <c r="AU307" s="81"/>
      <c r="AV307" s="81"/>
      <c r="AW307" s="81"/>
    </row>
    <row r="308" spans="1:49" s="80" customFormat="1" ht="15.75">
      <c r="A308" s="121"/>
      <c r="B308" s="122"/>
      <c r="C308" s="123"/>
      <c r="D308" s="123"/>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L308" s="81"/>
      <c r="AM308" s="81"/>
      <c r="AN308" s="81"/>
      <c r="AO308" s="81"/>
      <c r="AP308" s="81"/>
      <c r="AQ308" s="81"/>
      <c r="AR308" s="81"/>
      <c r="AS308" s="81"/>
      <c r="AT308" s="81"/>
      <c r="AU308" s="81"/>
      <c r="AV308" s="81"/>
      <c r="AW308" s="81"/>
    </row>
    <row r="309" spans="1:49" s="80" customFormat="1" ht="15.75">
      <c r="A309" s="121"/>
      <c r="B309" s="122"/>
      <c r="C309" s="123"/>
      <c r="D309" s="123"/>
      <c r="E309" s="123"/>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L309" s="81"/>
      <c r="AM309" s="81"/>
      <c r="AN309" s="81"/>
      <c r="AO309" s="81"/>
      <c r="AP309" s="81"/>
      <c r="AQ309" s="81"/>
      <c r="AR309" s="81"/>
      <c r="AS309" s="81"/>
      <c r="AT309" s="81"/>
      <c r="AU309" s="81"/>
      <c r="AV309" s="81"/>
      <c r="AW309" s="81"/>
    </row>
    <row r="310" spans="1:49" s="80" customFormat="1" ht="15.75">
      <c r="A310" s="121"/>
      <c r="B310" s="122"/>
      <c r="C310" s="123"/>
      <c r="D310" s="123"/>
      <c r="E310" s="123"/>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L310" s="81"/>
      <c r="AM310" s="81"/>
      <c r="AN310" s="81"/>
      <c r="AO310" s="81"/>
      <c r="AP310" s="81"/>
      <c r="AQ310" s="81"/>
      <c r="AR310" s="81"/>
      <c r="AS310" s="81"/>
      <c r="AT310" s="81"/>
      <c r="AU310" s="81"/>
      <c r="AV310" s="81"/>
      <c r="AW310" s="81"/>
    </row>
    <row r="311" spans="1:49" s="80" customFormat="1" ht="15.75">
      <c r="A311" s="121"/>
      <c r="B311" s="122"/>
      <c r="C311" s="123"/>
      <c r="D311" s="123"/>
      <c r="E311" s="123"/>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L311" s="81"/>
      <c r="AM311" s="81"/>
      <c r="AN311" s="81"/>
      <c r="AO311" s="81"/>
      <c r="AP311" s="81"/>
      <c r="AQ311" s="81"/>
      <c r="AR311" s="81"/>
      <c r="AS311" s="81"/>
      <c r="AT311" s="81"/>
      <c r="AU311" s="81"/>
      <c r="AV311" s="81"/>
      <c r="AW311" s="81"/>
    </row>
    <row r="312" spans="1:49" s="80" customFormat="1" ht="15.75">
      <c r="A312" s="121"/>
      <c r="B312" s="122"/>
      <c r="C312" s="123"/>
      <c r="D312" s="123"/>
      <c r="E312" s="123"/>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L312" s="81"/>
      <c r="AM312" s="81"/>
      <c r="AN312" s="81"/>
      <c r="AO312" s="81"/>
      <c r="AP312" s="81"/>
      <c r="AQ312" s="81"/>
      <c r="AR312" s="81"/>
      <c r="AS312" s="81"/>
      <c r="AT312" s="81"/>
      <c r="AU312" s="81"/>
      <c r="AV312" s="81"/>
      <c r="AW312" s="81"/>
    </row>
    <row r="313" spans="1:49" s="80" customFormat="1" ht="15.75">
      <c r="A313" s="121"/>
      <c r="B313" s="122"/>
      <c r="C313" s="123"/>
      <c r="D313" s="123"/>
      <c r="E313" s="123"/>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L313" s="81"/>
      <c r="AM313" s="81"/>
      <c r="AN313" s="81"/>
      <c r="AO313" s="81"/>
      <c r="AP313" s="81"/>
      <c r="AQ313" s="81"/>
      <c r="AR313" s="81"/>
      <c r="AS313" s="81"/>
      <c r="AT313" s="81"/>
      <c r="AU313" s="81"/>
      <c r="AV313" s="81"/>
      <c r="AW313" s="81"/>
    </row>
    <row r="314" spans="1:49" s="80" customFormat="1" ht="15.75">
      <c r="A314" s="121"/>
      <c r="B314" s="122"/>
      <c r="C314" s="123"/>
      <c r="D314" s="123"/>
      <c r="E314" s="123"/>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L314" s="81"/>
      <c r="AM314" s="81"/>
      <c r="AN314" s="81"/>
      <c r="AO314" s="81"/>
      <c r="AP314" s="81"/>
      <c r="AQ314" s="81"/>
      <c r="AR314" s="81"/>
      <c r="AS314" s="81"/>
      <c r="AT314" s="81"/>
      <c r="AU314" s="81"/>
      <c r="AV314" s="81"/>
      <c r="AW314" s="81"/>
    </row>
    <row r="315" spans="1:49" s="80" customFormat="1" ht="15.75">
      <c r="A315" s="121"/>
      <c r="B315" s="122"/>
      <c r="C315" s="123"/>
      <c r="D315" s="123"/>
      <c r="E315" s="123"/>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L315" s="81"/>
      <c r="AM315" s="81"/>
      <c r="AN315" s="81"/>
      <c r="AO315" s="81"/>
      <c r="AP315" s="81"/>
      <c r="AQ315" s="81"/>
      <c r="AR315" s="81"/>
      <c r="AS315" s="81"/>
      <c r="AT315" s="81"/>
      <c r="AU315" s="81"/>
      <c r="AV315" s="81"/>
      <c r="AW315" s="81"/>
    </row>
    <row r="316" spans="1:49" s="80" customFormat="1" ht="15.75">
      <c r="A316" s="121"/>
      <c r="B316" s="122"/>
      <c r="C316" s="123"/>
      <c r="D316" s="123"/>
      <c r="E316" s="123"/>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L316" s="81"/>
      <c r="AM316" s="81"/>
      <c r="AN316" s="81"/>
      <c r="AO316" s="81"/>
      <c r="AP316" s="81"/>
      <c r="AQ316" s="81"/>
      <c r="AR316" s="81"/>
      <c r="AS316" s="81"/>
      <c r="AT316" s="81"/>
      <c r="AU316" s="81"/>
      <c r="AV316" s="81"/>
      <c r="AW316" s="81"/>
    </row>
    <row r="317" spans="1:49" s="80" customFormat="1" ht="15.75">
      <c r="A317" s="121"/>
      <c r="B317" s="122"/>
      <c r="C317" s="123"/>
      <c r="D317" s="123"/>
      <c r="E317" s="123"/>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L317" s="81"/>
      <c r="AM317" s="81"/>
      <c r="AN317" s="81"/>
      <c r="AO317" s="81"/>
      <c r="AP317" s="81"/>
      <c r="AQ317" s="81"/>
      <c r="AR317" s="81"/>
      <c r="AS317" s="81"/>
      <c r="AT317" s="81"/>
      <c r="AU317" s="81"/>
      <c r="AV317" s="81"/>
      <c r="AW317" s="81"/>
    </row>
    <row r="318" spans="1:49" s="80" customFormat="1" ht="15.75">
      <c r="A318" s="121"/>
      <c r="B318" s="122"/>
      <c r="C318" s="123"/>
      <c r="D318" s="123"/>
      <c r="E318" s="123"/>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L318" s="81"/>
      <c r="AM318" s="81"/>
      <c r="AN318" s="81"/>
      <c r="AO318" s="81"/>
      <c r="AP318" s="81"/>
      <c r="AQ318" s="81"/>
      <c r="AR318" s="81"/>
      <c r="AS318" s="81"/>
      <c r="AT318" s="81"/>
      <c r="AU318" s="81"/>
      <c r="AV318" s="81"/>
      <c r="AW318" s="81"/>
    </row>
    <row r="319" spans="1:49" s="80" customFormat="1" ht="15.75">
      <c r="A319" s="121"/>
      <c r="B319" s="122"/>
      <c r="C319" s="123"/>
      <c r="D319" s="123"/>
      <c r="E319" s="123"/>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L319" s="81"/>
      <c r="AM319" s="81"/>
      <c r="AN319" s="81"/>
      <c r="AO319" s="81"/>
      <c r="AP319" s="81"/>
      <c r="AQ319" s="81"/>
      <c r="AR319" s="81"/>
      <c r="AS319" s="81"/>
      <c r="AT319" s="81"/>
      <c r="AU319" s="81"/>
      <c r="AV319" s="81"/>
      <c r="AW319" s="81"/>
    </row>
    <row r="320" spans="1:49" s="80" customFormat="1" ht="15.75">
      <c r="A320" s="121"/>
      <c r="B320" s="122"/>
      <c r="C320" s="123"/>
      <c r="D320" s="123"/>
      <c r="E320" s="123"/>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L320" s="81"/>
      <c r="AM320" s="81"/>
      <c r="AN320" s="81"/>
      <c r="AO320" s="81"/>
      <c r="AP320" s="81"/>
      <c r="AQ320" s="81"/>
      <c r="AR320" s="81"/>
      <c r="AS320" s="81"/>
      <c r="AT320" s="81"/>
      <c r="AU320" s="81"/>
      <c r="AV320" s="81"/>
      <c r="AW320" s="81"/>
    </row>
    <row r="321" spans="1:49" s="80" customFormat="1" ht="15.75">
      <c r="A321" s="121"/>
      <c r="B321" s="122"/>
      <c r="C321" s="123"/>
      <c r="D321" s="123"/>
      <c r="E321" s="123"/>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L321" s="81"/>
      <c r="AM321" s="81"/>
      <c r="AN321" s="81"/>
      <c r="AO321" s="81"/>
      <c r="AP321" s="81"/>
      <c r="AQ321" s="81"/>
      <c r="AR321" s="81"/>
      <c r="AS321" s="81"/>
      <c r="AT321" s="81"/>
      <c r="AU321" s="81"/>
      <c r="AV321" s="81"/>
      <c r="AW321" s="81"/>
    </row>
    <row r="322" spans="1:49" s="80" customFormat="1" ht="15.75">
      <c r="A322" s="121"/>
      <c r="B322" s="122"/>
      <c r="C322" s="123"/>
      <c r="D322" s="123"/>
      <c r="E322" s="123"/>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L322" s="81"/>
      <c r="AM322" s="81"/>
      <c r="AN322" s="81"/>
      <c r="AO322" s="81"/>
      <c r="AP322" s="81"/>
      <c r="AQ322" s="81"/>
      <c r="AR322" s="81"/>
      <c r="AS322" s="81"/>
      <c r="AT322" s="81"/>
      <c r="AU322" s="81"/>
      <c r="AV322" s="81"/>
      <c r="AW322" s="81"/>
    </row>
    <row r="323" spans="1:49" s="80" customFormat="1" ht="15.75">
      <c r="A323" s="121"/>
      <c r="B323" s="122"/>
      <c r="C323" s="123"/>
      <c r="D323" s="123"/>
      <c r="E323" s="123"/>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L323" s="81"/>
      <c r="AM323" s="81"/>
      <c r="AN323" s="81"/>
      <c r="AO323" s="81"/>
      <c r="AP323" s="81"/>
      <c r="AQ323" s="81"/>
      <c r="AR323" s="81"/>
      <c r="AS323" s="81"/>
      <c r="AT323" s="81"/>
      <c r="AU323" s="81"/>
      <c r="AV323" s="81"/>
      <c r="AW323" s="81"/>
    </row>
    <row r="324" spans="1:49" s="80" customFormat="1" ht="15.75">
      <c r="A324" s="121"/>
      <c r="B324" s="122"/>
      <c r="C324" s="123"/>
      <c r="D324" s="123"/>
      <c r="E324" s="123"/>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L324" s="81"/>
      <c r="AM324" s="81"/>
      <c r="AN324" s="81"/>
      <c r="AO324" s="81"/>
      <c r="AP324" s="81"/>
      <c r="AQ324" s="81"/>
      <c r="AR324" s="81"/>
      <c r="AS324" s="81"/>
      <c r="AT324" s="81"/>
      <c r="AU324" s="81"/>
      <c r="AV324" s="81"/>
      <c r="AW324" s="81"/>
    </row>
    <row r="325" spans="1:49" s="80" customFormat="1" ht="15.75">
      <c r="A325" s="121"/>
      <c r="B325" s="122"/>
      <c r="C325" s="123"/>
      <c r="D325" s="123"/>
      <c r="E325" s="123"/>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L325" s="81"/>
      <c r="AM325" s="81"/>
      <c r="AN325" s="81"/>
      <c r="AO325" s="81"/>
      <c r="AP325" s="81"/>
      <c r="AQ325" s="81"/>
      <c r="AR325" s="81"/>
      <c r="AS325" s="81"/>
      <c r="AT325" s="81"/>
      <c r="AU325" s="81"/>
      <c r="AV325" s="81"/>
      <c r="AW325" s="81"/>
    </row>
    <row r="326" spans="1:49" s="80" customFormat="1" ht="15.75">
      <c r="A326" s="121"/>
      <c r="B326" s="122"/>
      <c r="C326" s="123"/>
      <c r="D326" s="123"/>
      <c r="E326" s="123"/>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L326" s="81"/>
      <c r="AM326" s="81"/>
      <c r="AN326" s="81"/>
      <c r="AO326" s="81"/>
      <c r="AP326" s="81"/>
      <c r="AQ326" s="81"/>
      <c r="AR326" s="81"/>
      <c r="AS326" s="81"/>
      <c r="AT326" s="81"/>
      <c r="AU326" s="81"/>
      <c r="AV326" s="81"/>
      <c r="AW326" s="81"/>
    </row>
    <row r="327" spans="1:49" s="80" customFormat="1" ht="15.75">
      <c r="A327" s="121"/>
      <c r="B327" s="122"/>
      <c r="C327" s="123"/>
      <c r="D327" s="123"/>
      <c r="E327" s="123"/>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L327" s="81"/>
      <c r="AM327" s="81"/>
      <c r="AN327" s="81"/>
      <c r="AO327" s="81"/>
      <c r="AP327" s="81"/>
      <c r="AQ327" s="81"/>
      <c r="AR327" s="81"/>
      <c r="AS327" s="81"/>
      <c r="AT327" s="81"/>
      <c r="AU327" s="81"/>
      <c r="AV327" s="81"/>
      <c r="AW327" s="81"/>
    </row>
    <row r="328" spans="1:49" s="80" customFormat="1" ht="15.75">
      <c r="A328" s="121"/>
      <c r="B328" s="122"/>
      <c r="C328" s="123"/>
      <c r="D328" s="123"/>
      <c r="E328" s="123"/>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L328" s="81"/>
      <c r="AM328" s="81"/>
      <c r="AN328" s="81"/>
      <c r="AO328" s="81"/>
      <c r="AP328" s="81"/>
      <c r="AQ328" s="81"/>
      <c r="AR328" s="81"/>
      <c r="AS328" s="81"/>
      <c r="AT328" s="81"/>
      <c r="AU328" s="81"/>
      <c r="AV328" s="81"/>
      <c r="AW328" s="81"/>
    </row>
    <row r="329" spans="1:49" s="80" customFormat="1" ht="15.75">
      <c r="A329" s="121"/>
      <c r="B329" s="122"/>
      <c r="C329" s="123"/>
      <c r="D329" s="123"/>
      <c r="E329" s="123"/>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L329" s="81"/>
      <c r="AM329" s="81"/>
      <c r="AN329" s="81"/>
      <c r="AO329" s="81"/>
      <c r="AP329" s="81"/>
      <c r="AQ329" s="81"/>
      <c r="AR329" s="81"/>
      <c r="AS329" s="81"/>
      <c r="AT329" s="81"/>
      <c r="AU329" s="81"/>
      <c r="AV329" s="81"/>
      <c r="AW329" s="81"/>
    </row>
    <row r="330" spans="1:49" s="80" customFormat="1" ht="15.75">
      <c r="A330" s="121"/>
      <c r="B330" s="122"/>
      <c r="C330" s="123"/>
      <c r="D330" s="123"/>
      <c r="E330" s="123"/>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L330" s="81"/>
      <c r="AM330" s="81"/>
      <c r="AN330" s="81"/>
      <c r="AO330" s="81"/>
      <c r="AP330" s="81"/>
      <c r="AQ330" s="81"/>
      <c r="AR330" s="81"/>
      <c r="AS330" s="81"/>
      <c r="AT330" s="81"/>
      <c r="AU330" s="81"/>
      <c r="AV330" s="81"/>
      <c r="AW330" s="81"/>
    </row>
    <row r="331" spans="1:49" s="80" customFormat="1" ht="15.75">
      <c r="A331" s="121"/>
      <c r="B331" s="122"/>
      <c r="C331" s="123"/>
      <c r="D331" s="123"/>
      <c r="E331" s="123"/>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L331" s="81"/>
      <c r="AM331" s="81"/>
      <c r="AN331" s="81"/>
      <c r="AO331" s="81"/>
      <c r="AP331" s="81"/>
      <c r="AQ331" s="81"/>
      <c r="AR331" s="81"/>
      <c r="AS331" s="81"/>
      <c r="AT331" s="81"/>
      <c r="AU331" s="81"/>
      <c r="AV331" s="81"/>
      <c r="AW331" s="81"/>
    </row>
    <row r="332" spans="1:49" s="80" customFormat="1" ht="15.75">
      <c r="A332" s="121"/>
      <c r="B332" s="122"/>
      <c r="C332" s="123"/>
      <c r="D332" s="123"/>
      <c r="E332" s="123"/>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L332" s="81"/>
      <c r="AM332" s="81"/>
      <c r="AN332" s="81"/>
      <c r="AO332" s="81"/>
      <c r="AP332" s="81"/>
      <c r="AQ332" s="81"/>
      <c r="AR332" s="81"/>
      <c r="AS332" s="81"/>
      <c r="AT332" s="81"/>
      <c r="AU332" s="81"/>
      <c r="AV332" s="81"/>
      <c r="AW332" s="81"/>
    </row>
    <row r="333" spans="1:49" s="80" customFormat="1" ht="15.75">
      <c r="A333" s="121"/>
      <c r="B333" s="122"/>
      <c r="C333" s="123"/>
      <c r="D333" s="123"/>
      <c r="E333" s="123"/>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L333" s="81"/>
      <c r="AM333" s="81"/>
      <c r="AN333" s="81"/>
      <c r="AO333" s="81"/>
      <c r="AP333" s="81"/>
      <c r="AQ333" s="81"/>
      <c r="AR333" s="81"/>
      <c r="AS333" s="81"/>
      <c r="AT333" s="81"/>
      <c r="AU333" s="81"/>
      <c r="AV333" s="81"/>
      <c r="AW333" s="81"/>
    </row>
    <row r="334" spans="1:49" s="80" customFormat="1" ht="15.75">
      <c r="A334" s="121"/>
      <c r="B334" s="122"/>
      <c r="C334" s="123"/>
      <c r="D334" s="123"/>
      <c r="E334" s="123"/>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L334" s="81"/>
      <c r="AM334" s="81"/>
      <c r="AN334" s="81"/>
      <c r="AO334" s="81"/>
      <c r="AP334" s="81"/>
      <c r="AQ334" s="81"/>
      <c r="AR334" s="81"/>
      <c r="AS334" s="81"/>
      <c r="AT334" s="81"/>
      <c r="AU334" s="81"/>
      <c r="AV334" s="81"/>
      <c r="AW334" s="81"/>
    </row>
    <row r="335" spans="1:49" s="80" customFormat="1" ht="15.75">
      <c r="A335" s="121"/>
      <c r="B335" s="122"/>
      <c r="C335" s="123"/>
      <c r="D335" s="123"/>
      <c r="E335" s="123"/>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L335" s="81"/>
      <c r="AM335" s="81"/>
      <c r="AN335" s="81"/>
      <c r="AO335" s="81"/>
      <c r="AP335" s="81"/>
      <c r="AQ335" s="81"/>
      <c r="AR335" s="81"/>
      <c r="AS335" s="81"/>
      <c r="AT335" s="81"/>
      <c r="AU335" s="81"/>
      <c r="AV335" s="81"/>
      <c r="AW335" s="81"/>
    </row>
    <row r="336" spans="1:49" s="80" customFormat="1" ht="15.75">
      <c r="A336" s="121"/>
      <c r="B336" s="122"/>
      <c r="C336" s="123"/>
      <c r="D336" s="123"/>
      <c r="E336" s="123"/>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L336" s="81"/>
      <c r="AM336" s="81"/>
      <c r="AN336" s="81"/>
      <c r="AO336" s="81"/>
      <c r="AP336" s="81"/>
      <c r="AQ336" s="81"/>
      <c r="AR336" s="81"/>
      <c r="AS336" s="81"/>
      <c r="AT336" s="81"/>
      <c r="AU336" s="81"/>
      <c r="AV336" s="81"/>
      <c r="AW336" s="81"/>
    </row>
    <row r="337" spans="1:49" s="80" customFormat="1" ht="15.75">
      <c r="A337" s="121"/>
      <c r="B337" s="122"/>
      <c r="C337" s="123"/>
      <c r="D337" s="123"/>
      <c r="E337" s="123"/>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L337" s="81"/>
      <c r="AM337" s="81"/>
      <c r="AN337" s="81"/>
      <c r="AO337" s="81"/>
      <c r="AP337" s="81"/>
      <c r="AQ337" s="81"/>
      <c r="AR337" s="81"/>
      <c r="AS337" s="81"/>
      <c r="AT337" s="81"/>
      <c r="AU337" s="81"/>
      <c r="AV337" s="81"/>
      <c r="AW337" s="81"/>
    </row>
    <row r="338" spans="1:49" s="80" customFormat="1" ht="15.75">
      <c r="A338" s="121"/>
      <c r="B338" s="122"/>
      <c r="C338" s="123"/>
      <c r="D338" s="123"/>
      <c r="E338" s="123"/>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L338" s="81"/>
      <c r="AM338" s="81"/>
      <c r="AN338" s="81"/>
      <c r="AO338" s="81"/>
      <c r="AP338" s="81"/>
      <c r="AQ338" s="81"/>
      <c r="AR338" s="81"/>
      <c r="AS338" s="81"/>
      <c r="AT338" s="81"/>
      <c r="AU338" s="81"/>
      <c r="AV338" s="81"/>
      <c r="AW338" s="81"/>
    </row>
    <row r="339" spans="1:49" s="80" customFormat="1" ht="15.75">
      <c r="A339" s="121"/>
      <c r="B339" s="122"/>
      <c r="C339" s="123"/>
      <c r="D339" s="123"/>
      <c r="E339" s="123"/>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L339" s="81"/>
      <c r="AM339" s="81"/>
      <c r="AN339" s="81"/>
      <c r="AO339" s="81"/>
      <c r="AP339" s="81"/>
      <c r="AQ339" s="81"/>
      <c r="AR339" s="81"/>
      <c r="AS339" s="81"/>
      <c r="AT339" s="81"/>
      <c r="AU339" s="81"/>
      <c r="AV339" s="81"/>
      <c r="AW339" s="81"/>
    </row>
    <row r="340" spans="1:49" s="80" customFormat="1" ht="15.75">
      <c r="A340" s="121"/>
      <c r="B340" s="122"/>
      <c r="C340" s="123"/>
      <c r="D340" s="123"/>
      <c r="E340" s="123"/>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L340" s="81"/>
      <c r="AM340" s="81"/>
      <c r="AN340" s="81"/>
      <c r="AO340" s="81"/>
      <c r="AP340" s="81"/>
      <c r="AQ340" s="81"/>
      <c r="AR340" s="81"/>
      <c r="AS340" s="81"/>
      <c r="AT340" s="81"/>
      <c r="AU340" s="81"/>
      <c r="AV340" s="81"/>
      <c r="AW340" s="81"/>
    </row>
    <row r="341" spans="1:49" s="80" customFormat="1" ht="15.75">
      <c r="A341" s="121"/>
      <c r="B341" s="122"/>
      <c r="C341" s="123"/>
      <c r="D341" s="123"/>
      <c r="E341" s="123"/>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L341" s="81"/>
      <c r="AM341" s="81"/>
      <c r="AN341" s="81"/>
      <c r="AO341" s="81"/>
      <c r="AP341" s="81"/>
      <c r="AQ341" s="81"/>
      <c r="AR341" s="81"/>
      <c r="AS341" s="81"/>
      <c r="AT341" s="81"/>
      <c r="AU341" s="81"/>
      <c r="AV341" s="81"/>
      <c r="AW341" s="81"/>
    </row>
    <row r="342" spans="1:49" s="80" customFormat="1" ht="15.75">
      <c r="A342" s="121"/>
      <c r="B342" s="122"/>
      <c r="C342" s="123"/>
      <c r="D342" s="123"/>
      <c r="E342" s="123"/>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L342" s="81"/>
      <c r="AM342" s="81"/>
      <c r="AN342" s="81"/>
      <c r="AO342" s="81"/>
      <c r="AP342" s="81"/>
      <c r="AQ342" s="81"/>
      <c r="AR342" s="81"/>
      <c r="AS342" s="81"/>
      <c r="AT342" s="81"/>
      <c r="AU342" s="81"/>
      <c r="AV342" s="81"/>
      <c r="AW342" s="81"/>
    </row>
    <row r="343" spans="1:49" s="80" customFormat="1" ht="15.75">
      <c r="A343" s="121"/>
      <c r="B343" s="122"/>
      <c r="C343" s="123"/>
      <c r="D343" s="123"/>
      <c r="E343" s="123"/>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L343" s="81"/>
      <c r="AM343" s="81"/>
      <c r="AN343" s="81"/>
      <c r="AO343" s="81"/>
      <c r="AP343" s="81"/>
      <c r="AQ343" s="81"/>
      <c r="AR343" s="81"/>
      <c r="AS343" s="81"/>
      <c r="AT343" s="81"/>
      <c r="AU343" s="81"/>
      <c r="AV343" s="81"/>
      <c r="AW343" s="81"/>
    </row>
    <row r="344" spans="1:49" s="80" customFormat="1" ht="15.75">
      <c r="A344" s="121"/>
      <c r="B344" s="122"/>
      <c r="C344" s="123"/>
      <c r="D344" s="123"/>
      <c r="E344" s="123"/>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L344" s="81"/>
      <c r="AM344" s="81"/>
      <c r="AN344" s="81"/>
      <c r="AO344" s="81"/>
      <c r="AP344" s="81"/>
      <c r="AQ344" s="81"/>
      <c r="AR344" s="81"/>
      <c r="AS344" s="81"/>
      <c r="AT344" s="81"/>
      <c r="AU344" s="81"/>
      <c r="AV344" s="81"/>
      <c r="AW344" s="81"/>
    </row>
    <row r="345" spans="1:49" s="80" customFormat="1" ht="15.75">
      <c r="A345" s="121"/>
      <c r="B345" s="122"/>
      <c r="C345" s="123"/>
      <c r="D345" s="123"/>
      <c r="E345" s="123"/>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L345" s="81"/>
      <c r="AM345" s="81"/>
      <c r="AN345" s="81"/>
      <c r="AO345" s="81"/>
      <c r="AP345" s="81"/>
      <c r="AQ345" s="81"/>
      <c r="AR345" s="81"/>
      <c r="AS345" s="81"/>
      <c r="AT345" s="81"/>
      <c r="AU345" s="81"/>
      <c r="AV345" s="81"/>
      <c r="AW345" s="81"/>
    </row>
    <row r="346" spans="1:49" s="80" customFormat="1" ht="15.75">
      <c r="A346" s="121"/>
      <c r="B346" s="122"/>
      <c r="C346" s="123"/>
      <c r="D346" s="123"/>
      <c r="E346" s="123"/>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L346" s="81"/>
      <c r="AM346" s="81"/>
      <c r="AN346" s="81"/>
      <c r="AO346" s="81"/>
      <c r="AP346" s="81"/>
      <c r="AQ346" s="81"/>
      <c r="AR346" s="81"/>
      <c r="AS346" s="81"/>
      <c r="AT346" s="81"/>
      <c r="AU346" s="81"/>
      <c r="AV346" s="81"/>
      <c r="AW346" s="81"/>
    </row>
    <row r="347" spans="1:49" s="80" customFormat="1" ht="15.75">
      <c r="A347" s="121"/>
      <c r="B347" s="122"/>
      <c r="C347" s="123"/>
      <c r="D347" s="123"/>
      <c r="E347" s="123"/>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L347" s="81"/>
      <c r="AM347" s="81"/>
      <c r="AN347" s="81"/>
      <c r="AO347" s="81"/>
      <c r="AP347" s="81"/>
      <c r="AQ347" s="81"/>
      <c r="AR347" s="81"/>
      <c r="AS347" s="81"/>
      <c r="AT347" s="81"/>
      <c r="AU347" s="81"/>
      <c r="AV347" s="81"/>
      <c r="AW347" s="81"/>
    </row>
    <row r="348" spans="1:49" s="80" customFormat="1" ht="15.75">
      <c r="A348" s="121"/>
      <c r="B348" s="122"/>
      <c r="C348" s="123"/>
      <c r="D348" s="123"/>
      <c r="E348" s="123"/>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L348" s="81"/>
      <c r="AM348" s="81"/>
      <c r="AN348" s="81"/>
      <c r="AO348" s="81"/>
      <c r="AP348" s="81"/>
      <c r="AQ348" s="81"/>
      <c r="AR348" s="81"/>
      <c r="AS348" s="81"/>
      <c r="AT348" s="81"/>
      <c r="AU348" s="81"/>
      <c r="AV348" s="81"/>
      <c r="AW348" s="81"/>
    </row>
    <row r="349" spans="1:49" s="80" customFormat="1" ht="15.75">
      <c r="A349" s="121"/>
      <c r="B349" s="122"/>
      <c r="C349" s="123"/>
      <c r="D349" s="123"/>
      <c r="E349" s="123"/>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L349" s="81"/>
      <c r="AM349" s="81"/>
      <c r="AN349" s="81"/>
      <c r="AO349" s="81"/>
      <c r="AP349" s="81"/>
      <c r="AQ349" s="81"/>
      <c r="AR349" s="81"/>
      <c r="AS349" s="81"/>
      <c r="AT349" s="81"/>
      <c r="AU349" s="81"/>
      <c r="AV349" s="81"/>
      <c r="AW349" s="81"/>
    </row>
    <row r="350" spans="1:49" s="80" customFormat="1" ht="15.75">
      <c r="A350" s="121"/>
      <c r="B350" s="122"/>
      <c r="C350" s="123"/>
      <c r="D350" s="123"/>
      <c r="E350" s="123"/>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L350" s="81"/>
      <c r="AM350" s="81"/>
      <c r="AN350" s="81"/>
      <c r="AO350" s="81"/>
      <c r="AP350" s="81"/>
      <c r="AQ350" s="81"/>
      <c r="AR350" s="81"/>
      <c r="AS350" s="81"/>
      <c r="AT350" s="81"/>
      <c r="AU350" s="81"/>
      <c r="AV350" s="81"/>
      <c r="AW350" s="81"/>
    </row>
    <row r="351" spans="1:49" s="80" customFormat="1" ht="15.75">
      <c r="A351" s="121"/>
      <c r="B351" s="122"/>
      <c r="C351" s="123"/>
      <c r="D351" s="123"/>
      <c r="E351" s="123"/>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L351" s="81"/>
      <c r="AM351" s="81"/>
      <c r="AN351" s="81"/>
      <c r="AO351" s="81"/>
      <c r="AP351" s="81"/>
      <c r="AQ351" s="81"/>
      <c r="AR351" s="81"/>
      <c r="AS351" s="81"/>
      <c r="AT351" s="81"/>
      <c r="AU351" s="81"/>
      <c r="AV351" s="81"/>
      <c r="AW351" s="81"/>
    </row>
    <row r="352" spans="1:49" s="80" customFormat="1" ht="15.75">
      <c r="A352" s="121"/>
      <c r="B352" s="122"/>
      <c r="C352" s="123"/>
      <c r="D352" s="123"/>
      <c r="E352" s="123"/>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L352" s="81"/>
      <c r="AM352" s="81"/>
      <c r="AN352" s="81"/>
      <c r="AO352" s="81"/>
      <c r="AP352" s="81"/>
      <c r="AQ352" s="81"/>
      <c r="AR352" s="81"/>
      <c r="AS352" s="81"/>
      <c r="AT352" s="81"/>
      <c r="AU352" s="81"/>
      <c r="AV352" s="81"/>
      <c r="AW352" s="81"/>
    </row>
    <row r="353" spans="1:49" s="80" customFormat="1" ht="15.75">
      <c r="A353" s="121"/>
      <c r="B353" s="122"/>
      <c r="C353" s="123"/>
      <c r="D353" s="123"/>
      <c r="E353" s="123"/>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L353" s="81"/>
      <c r="AM353" s="81"/>
      <c r="AN353" s="81"/>
      <c r="AO353" s="81"/>
      <c r="AP353" s="81"/>
      <c r="AQ353" s="81"/>
      <c r="AR353" s="81"/>
      <c r="AS353" s="81"/>
      <c r="AT353" s="81"/>
      <c r="AU353" s="81"/>
      <c r="AV353" s="81"/>
      <c r="AW353" s="81"/>
    </row>
    <row r="354" spans="1:49" s="80" customFormat="1" ht="15.75">
      <c r="A354" s="121"/>
      <c r="B354" s="122"/>
      <c r="C354" s="123"/>
      <c r="D354" s="123"/>
      <c r="E354" s="123"/>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L354" s="81"/>
      <c r="AM354" s="81"/>
      <c r="AN354" s="81"/>
      <c r="AO354" s="81"/>
      <c r="AP354" s="81"/>
      <c r="AQ354" s="81"/>
      <c r="AR354" s="81"/>
      <c r="AS354" s="81"/>
      <c r="AT354" s="81"/>
      <c r="AU354" s="81"/>
      <c r="AV354" s="81"/>
      <c r="AW354" s="81"/>
    </row>
    <row r="355" spans="1:49" s="80" customFormat="1" ht="15.75">
      <c r="A355" s="121"/>
      <c r="B355" s="122"/>
      <c r="C355" s="123"/>
      <c r="D355" s="123"/>
      <c r="E355" s="123"/>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L355" s="81"/>
      <c r="AM355" s="81"/>
      <c r="AN355" s="81"/>
      <c r="AO355" s="81"/>
      <c r="AP355" s="81"/>
      <c r="AQ355" s="81"/>
      <c r="AR355" s="81"/>
      <c r="AS355" s="81"/>
      <c r="AT355" s="81"/>
      <c r="AU355" s="81"/>
      <c r="AV355" s="81"/>
      <c r="AW355" s="81"/>
    </row>
    <row r="356" spans="1:49" s="80" customFormat="1" ht="15.75">
      <c r="A356" s="121"/>
      <c r="B356" s="122"/>
      <c r="C356" s="123"/>
      <c r="D356" s="123"/>
      <c r="E356" s="123"/>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L356" s="81"/>
      <c r="AM356" s="81"/>
      <c r="AN356" s="81"/>
      <c r="AO356" s="81"/>
      <c r="AP356" s="81"/>
      <c r="AQ356" s="81"/>
      <c r="AR356" s="81"/>
      <c r="AS356" s="81"/>
      <c r="AT356" s="81"/>
      <c r="AU356" s="81"/>
      <c r="AV356" s="81"/>
      <c r="AW356" s="81"/>
    </row>
    <row r="357" spans="1:49" s="80" customFormat="1" ht="15.75">
      <c r="A357" s="121"/>
      <c r="B357" s="122"/>
      <c r="C357" s="123"/>
      <c r="D357" s="123"/>
      <c r="E357" s="123"/>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L357" s="81"/>
      <c r="AM357" s="81"/>
      <c r="AN357" s="81"/>
      <c r="AO357" s="81"/>
      <c r="AP357" s="81"/>
      <c r="AQ357" s="81"/>
      <c r="AR357" s="81"/>
      <c r="AS357" s="81"/>
      <c r="AT357" s="81"/>
      <c r="AU357" s="81"/>
      <c r="AV357" s="81"/>
      <c r="AW357" s="81"/>
    </row>
    <row r="358" spans="1:49" s="80" customFormat="1" ht="15.75">
      <c r="A358" s="121"/>
      <c r="B358" s="122"/>
      <c r="C358" s="123"/>
      <c r="D358" s="123"/>
      <c r="E358" s="123"/>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L358" s="81"/>
      <c r="AM358" s="81"/>
      <c r="AN358" s="81"/>
      <c r="AO358" s="81"/>
      <c r="AP358" s="81"/>
      <c r="AQ358" s="81"/>
      <c r="AR358" s="81"/>
      <c r="AS358" s="81"/>
      <c r="AT358" s="81"/>
      <c r="AU358" s="81"/>
      <c r="AV358" s="81"/>
      <c r="AW358" s="81"/>
    </row>
    <row r="359" spans="1:49" s="80" customFormat="1" ht="15.75">
      <c r="A359" s="121"/>
      <c r="B359" s="122"/>
      <c r="C359" s="123"/>
      <c r="D359" s="123"/>
      <c r="E359" s="123"/>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L359" s="81"/>
      <c r="AM359" s="81"/>
      <c r="AN359" s="81"/>
      <c r="AO359" s="81"/>
      <c r="AP359" s="81"/>
      <c r="AQ359" s="81"/>
      <c r="AR359" s="81"/>
      <c r="AS359" s="81"/>
      <c r="AT359" s="81"/>
      <c r="AU359" s="81"/>
      <c r="AV359" s="81"/>
      <c r="AW359" s="81"/>
    </row>
    <row r="360" spans="1:49" s="80" customFormat="1" ht="15.75">
      <c r="A360" s="121"/>
      <c r="B360" s="122"/>
      <c r="C360" s="123"/>
      <c r="D360" s="123"/>
      <c r="E360" s="123"/>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L360" s="81"/>
      <c r="AM360" s="81"/>
      <c r="AN360" s="81"/>
      <c r="AO360" s="81"/>
      <c r="AP360" s="81"/>
      <c r="AQ360" s="81"/>
      <c r="AR360" s="81"/>
      <c r="AS360" s="81"/>
      <c r="AT360" s="81"/>
      <c r="AU360" s="81"/>
      <c r="AV360" s="81"/>
      <c r="AW360" s="81"/>
    </row>
    <row r="361" spans="1:49" s="80" customFormat="1" ht="15.75">
      <c r="A361" s="121"/>
      <c r="B361" s="122"/>
      <c r="C361" s="123"/>
      <c r="D361" s="123"/>
      <c r="E361" s="123"/>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L361" s="81"/>
      <c r="AM361" s="81"/>
      <c r="AN361" s="81"/>
      <c r="AO361" s="81"/>
      <c r="AP361" s="81"/>
      <c r="AQ361" s="81"/>
      <c r="AR361" s="81"/>
      <c r="AS361" s="81"/>
      <c r="AT361" s="81"/>
      <c r="AU361" s="81"/>
      <c r="AV361" s="81"/>
      <c r="AW361" s="81"/>
    </row>
    <row r="362" spans="1:49" s="80" customFormat="1" ht="15.75">
      <c r="A362" s="121"/>
      <c r="B362" s="122"/>
      <c r="C362" s="123"/>
      <c r="D362" s="123"/>
      <c r="E362" s="123"/>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L362" s="81"/>
      <c r="AM362" s="81"/>
      <c r="AN362" s="81"/>
      <c r="AO362" s="81"/>
      <c r="AP362" s="81"/>
      <c r="AQ362" s="81"/>
      <c r="AR362" s="81"/>
      <c r="AS362" s="81"/>
      <c r="AT362" s="81"/>
      <c r="AU362" s="81"/>
      <c r="AV362" s="81"/>
      <c r="AW362" s="81"/>
    </row>
    <row r="363" spans="1:49" s="80" customFormat="1" ht="15.75">
      <c r="A363" s="121"/>
      <c r="B363" s="122"/>
      <c r="C363" s="123"/>
      <c r="D363" s="123"/>
      <c r="E363" s="123"/>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L363" s="81"/>
      <c r="AM363" s="81"/>
      <c r="AN363" s="81"/>
      <c r="AO363" s="81"/>
      <c r="AP363" s="81"/>
      <c r="AQ363" s="81"/>
      <c r="AR363" s="81"/>
      <c r="AS363" s="81"/>
      <c r="AT363" s="81"/>
      <c r="AU363" s="81"/>
      <c r="AV363" s="81"/>
      <c r="AW363" s="81"/>
    </row>
    <row r="364" spans="1:49" s="80" customFormat="1" ht="15.75">
      <c r="A364" s="121"/>
      <c r="B364" s="122"/>
      <c r="C364" s="123"/>
      <c r="D364" s="123"/>
      <c r="E364" s="123"/>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L364" s="81"/>
      <c r="AM364" s="81"/>
      <c r="AN364" s="81"/>
      <c r="AO364" s="81"/>
      <c r="AP364" s="81"/>
      <c r="AQ364" s="81"/>
      <c r="AR364" s="81"/>
      <c r="AS364" s="81"/>
      <c r="AT364" s="81"/>
      <c r="AU364" s="81"/>
      <c r="AV364" s="81"/>
      <c r="AW364" s="81"/>
    </row>
    <row r="365" spans="1:49" s="80" customFormat="1" ht="15.75">
      <c r="A365" s="121"/>
      <c r="B365" s="122"/>
      <c r="C365" s="123"/>
      <c r="D365" s="123"/>
      <c r="E365" s="123"/>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L365" s="81"/>
      <c r="AM365" s="81"/>
      <c r="AN365" s="81"/>
      <c r="AO365" s="81"/>
      <c r="AP365" s="81"/>
      <c r="AQ365" s="81"/>
      <c r="AR365" s="81"/>
      <c r="AS365" s="81"/>
      <c r="AT365" s="81"/>
      <c r="AU365" s="81"/>
      <c r="AV365" s="81"/>
      <c r="AW365" s="81"/>
    </row>
    <row r="366" spans="1:49" s="80" customFormat="1" ht="15.75">
      <c r="A366" s="121"/>
      <c r="B366" s="122"/>
      <c r="C366" s="123"/>
      <c r="D366" s="123"/>
      <c r="E366" s="123"/>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L366" s="81"/>
      <c r="AM366" s="81"/>
      <c r="AN366" s="81"/>
      <c r="AO366" s="81"/>
      <c r="AP366" s="81"/>
      <c r="AQ366" s="81"/>
      <c r="AR366" s="81"/>
      <c r="AS366" s="81"/>
      <c r="AT366" s="81"/>
      <c r="AU366" s="81"/>
      <c r="AV366" s="81"/>
      <c r="AW366" s="81"/>
    </row>
    <row r="367" spans="1:49" s="80" customFormat="1" ht="15.75">
      <c r="A367" s="121"/>
      <c r="B367" s="122"/>
      <c r="C367" s="123"/>
      <c r="D367" s="123"/>
      <c r="E367" s="123"/>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L367" s="81"/>
      <c r="AM367" s="81"/>
      <c r="AN367" s="81"/>
      <c r="AO367" s="81"/>
      <c r="AP367" s="81"/>
      <c r="AQ367" s="81"/>
      <c r="AR367" s="81"/>
      <c r="AS367" s="81"/>
      <c r="AT367" s="81"/>
      <c r="AU367" s="81"/>
      <c r="AV367" s="81"/>
      <c r="AW367" s="81"/>
    </row>
    <row r="368" spans="1:49" s="80" customFormat="1" ht="15.75">
      <c r="A368" s="121"/>
      <c r="B368" s="122"/>
      <c r="C368" s="123"/>
      <c r="D368" s="123"/>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L368" s="81"/>
      <c r="AM368" s="81"/>
      <c r="AN368" s="81"/>
      <c r="AO368" s="81"/>
      <c r="AP368" s="81"/>
      <c r="AQ368" s="81"/>
      <c r="AR368" s="81"/>
      <c r="AS368" s="81"/>
      <c r="AT368" s="81"/>
      <c r="AU368" s="81"/>
      <c r="AV368" s="81"/>
      <c r="AW368" s="81"/>
    </row>
    <row r="369" spans="1:49" s="80" customFormat="1" ht="15.75">
      <c r="A369" s="121"/>
      <c r="B369" s="122"/>
      <c r="C369" s="123"/>
      <c r="D369" s="123"/>
      <c r="E369" s="12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L369" s="81"/>
      <c r="AM369" s="81"/>
      <c r="AN369" s="81"/>
      <c r="AO369" s="81"/>
      <c r="AP369" s="81"/>
      <c r="AQ369" s="81"/>
      <c r="AR369" s="81"/>
      <c r="AS369" s="81"/>
      <c r="AT369" s="81"/>
      <c r="AU369" s="81"/>
      <c r="AV369" s="81"/>
      <c r="AW369" s="81"/>
    </row>
    <row r="370" spans="1:49" s="80" customFormat="1" ht="15.75">
      <c r="A370" s="121"/>
      <c r="B370" s="122"/>
      <c r="C370" s="123"/>
      <c r="D370" s="123"/>
      <c r="E370" s="123"/>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L370" s="81"/>
      <c r="AM370" s="81"/>
      <c r="AN370" s="81"/>
      <c r="AO370" s="81"/>
      <c r="AP370" s="81"/>
      <c r="AQ370" s="81"/>
      <c r="AR370" s="81"/>
      <c r="AS370" s="81"/>
      <c r="AT370" s="81"/>
      <c r="AU370" s="81"/>
      <c r="AV370" s="81"/>
      <c r="AW370" s="81"/>
    </row>
    <row r="371" spans="1:49" s="80" customFormat="1" ht="15.75">
      <c r="A371" s="121"/>
      <c r="B371" s="122"/>
      <c r="C371" s="123"/>
      <c r="D371" s="123"/>
      <c r="E371" s="123"/>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L371" s="81"/>
      <c r="AM371" s="81"/>
      <c r="AN371" s="81"/>
      <c r="AO371" s="81"/>
      <c r="AP371" s="81"/>
      <c r="AQ371" s="81"/>
      <c r="AR371" s="81"/>
      <c r="AS371" s="81"/>
      <c r="AT371" s="81"/>
      <c r="AU371" s="81"/>
      <c r="AV371" s="81"/>
      <c r="AW371" s="81"/>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25" defaultRowHeight="18.75"/>
  <cols>
    <col min="1" max="1" width="5.125" style="41" customWidth="1"/>
    <col min="2" max="2" width="22.375" style="42" customWidth="1"/>
    <col min="3" max="3" width="14.875" style="45" customWidth="1"/>
    <col min="4" max="12" width="14.875" style="3" customWidth="1"/>
    <col min="13" max="14" width="17.375" style="3" hidden="1" customWidth="1"/>
    <col min="15" max="16" width="13.75" style="3" hidden="1" customWidth="1"/>
    <col min="17" max="17" width="13.375" style="3" customWidth="1"/>
    <col min="18" max="16384" width="9.125" style="15"/>
  </cols>
  <sheetData>
    <row r="1" spans="1:22" ht="29.45" customHeight="1">
      <c r="A1" s="721" t="s">
        <v>141</v>
      </c>
      <c r="B1" s="721"/>
      <c r="C1" s="721"/>
      <c r="D1" s="721"/>
      <c r="E1" s="721"/>
      <c r="F1" s="721"/>
      <c r="G1" s="721"/>
      <c r="H1" s="721"/>
      <c r="I1" s="772" t="s">
        <v>0</v>
      </c>
      <c r="J1" s="772"/>
      <c r="K1" s="772"/>
      <c r="L1" s="772"/>
      <c r="M1" s="772"/>
      <c r="N1" s="772"/>
      <c r="O1" s="2"/>
      <c r="P1" s="2"/>
      <c r="Q1" s="2"/>
      <c r="R1" s="2"/>
    </row>
    <row r="2" spans="1:22" ht="31.9" customHeight="1">
      <c r="A2" s="754" t="s">
        <v>142</v>
      </c>
      <c r="B2" s="754"/>
      <c r="C2" s="754"/>
      <c r="D2" s="754"/>
      <c r="E2" s="754"/>
      <c r="F2" s="754"/>
      <c r="G2" s="754"/>
      <c r="H2" s="754"/>
      <c r="I2" s="773" t="s">
        <v>49</v>
      </c>
      <c r="J2" s="773"/>
      <c r="K2" s="773"/>
      <c r="L2" s="773"/>
      <c r="M2" s="773"/>
      <c r="N2" s="773"/>
      <c r="O2" s="2"/>
      <c r="P2" s="2"/>
      <c r="Q2" s="2"/>
      <c r="R2" s="2"/>
    </row>
    <row r="3" spans="1:22" ht="32.450000000000003" customHeight="1">
      <c r="A3" s="718" t="s">
        <v>50</v>
      </c>
      <c r="B3" s="718"/>
      <c r="C3" s="718"/>
      <c r="D3" s="718"/>
      <c r="E3" s="718"/>
      <c r="F3" s="718"/>
      <c r="G3" s="718"/>
      <c r="H3" s="718"/>
      <c r="I3" s="718"/>
      <c r="J3" s="718"/>
      <c r="K3" s="718"/>
      <c r="L3" s="718"/>
      <c r="M3" s="718"/>
      <c r="N3" s="718"/>
      <c r="O3" s="718"/>
      <c r="P3" s="718"/>
      <c r="Q3" s="718"/>
      <c r="R3" s="128"/>
      <c r="S3" s="128"/>
      <c r="T3" s="128"/>
      <c r="U3" s="128"/>
      <c r="V3" s="128"/>
    </row>
    <row r="4" spans="1:22" ht="34.15" customHeight="1">
      <c r="A4" s="719" t="s">
        <v>143</v>
      </c>
      <c r="B4" s="719"/>
      <c r="C4" s="719"/>
      <c r="D4" s="719"/>
      <c r="E4" s="719"/>
      <c r="F4" s="719"/>
      <c r="G4" s="719"/>
      <c r="H4" s="719"/>
      <c r="I4" s="719"/>
      <c r="J4" s="719"/>
      <c r="K4" s="719"/>
      <c r="L4" s="719"/>
      <c r="M4" s="719"/>
      <c r="N4" s="719"/>
      <c r="O4" s="719"/>
      <c r="P4" s="719"/>
      <c r="Q4" s="719"/>
    </row>
    <row r="5" spans="1:22" s="17" customFormat="1" ht="30" customHeight="1">
      <c r="A5" s="720" t="s">
        <v>3</v>
      </c>
      <c r="B5" s="720"/>
      <c r="C5" s="720"/>
      <c r="D5" s="720"/>
      <c r="E5" s="720"/>
      <c r="F5" s="720"/>
      <c r="G5" s="720"/>
      <c r="H5" s="720"/>
      <c r="I5" s="720"/>
      <c r="J5" s="720"/>
      <c r="K5" s="720"/>
      <c r="L5" s="720"/>
      <c r="M5" s="720"/>
      <c r="N5" s="720"/>
      <c r="O5" s="720"/>
      <c r="P5" s="720"/>
      <c r="Q5" s="720"/>
      <c r="R5" s="15"/>
    </row>
    <row r="6" spans="1:22" s="131" customFormat="1" ht="20.25" customHeight="1">
      <c r="A6" s="722" t="s">
        <v>22</v>
      </c>
      <c r="B6" s="722" t="s">
        <v>23</v>
      </c>
      <c r="C6" s="722" t="s">
        <v>26</v>
      </c>
      <c r="D6" s="707" t="s">
        <v>144</v>
      </c>
      <c r="E6" s="698" t="s">
        <v>145</v>
      </c>
      <c r="F6" s="813"/>
      <c r="G6" s="813"/>
      <c r="H6" s="813"/>
      <c r="I6" s="698" t="s">
        <v>29</v>
      </c>
      <c r="J6" s="813"/>
      <c r="K6" s="813"/>
      <c r="L6" s="813"/>
      <c r="M6" s="129"/>
      <c r="N6" s="129"/>
      <c r="O6" s="129"/>
      <c r="P6" s="130"/>
      <c r="Q6" s="722" t="s">
        <v>7</v>
      </c>
      <c r="R6" s="816"/>
      <c r="S6" s="698" t="s">
        <v>146</v>
      </c>
      <c r="T6" s="813"/>
      <c r="U6" s="813"/>
      <c r="V6" s="813"/>
    </row>
    <row r="7" spans="1:22" s="18" customFormat="1" ht="14.25" customHeight="1">
      <c r="A7" s="723"/>
      <c r="B7" s="723"/>
      <c r="C7" s="723"/>
      <c r="D7" s="716"/>
      <c r="E7" s="700"/>
      <c r="F7" s="814"/>
      <c r="G7" s="814"/>
      <c r="H7" s="814"/>
      <c r="I7" s="700"/>
      <c r="J7" s="814"/>
      <c r="K7" s="814"/>
      <c r="L7" s="814"/>
      <c r="M7" s="703" t="s">
        <v>147</v>
      </c>
      <c r="N7" s="703"/>
      <c r="O7" s="703"/>
      <c r="P7" s="703"/>
      <c r="Q7" s="723"/>
      <c r="R7" s="816"/>
      <c r="S7" s="700"/>
      <c r="T7" s="814"/>
      <c r="U7" s="814"/>
      <c r="V7" s="814"/>
    </row>
    <row r="8" spans="1:22" s="18" customFormat="1" ht="65.25" customHeight="1">
      <c r="A8" s="723"/>
      <c r="B8" s="723"/>
      <c r="C8" s="723"/>
      <c r="D8" s="716"/>
      <c r="E8" s="703" t="s">
        <v>148</v>
      </c>
      <c r="F8" s="703"/>
      <c r="G8" s="703" t="s">
        <v>149</v>
      </c>
      <c r="H8" s="703" t="s">
        <v>150</v>
      </c>
      <c r="I8" s="703" t="s">
        <v>148</v>
      </c>
      <c r="J8" s="703"/>
      <c r="K8" s="703" t="s">
        <v>149</v>
      </c>
      <c r="L8" s="703" t="s">
        <v>150</v>
      </c>
      <c r="M8" s="703" t="s">
        <v>151</v>
      </c>
      <c r="N8" s="703"/>
      <c r="O8" s="703" t="s">
        <v>149</v>
      </c>
      <c r="P8" s="703" t="s">
        <v>150</v>
      </c>
      <c r="Q8" s="723"/>
      <c r="R8" s="816"/>
      <c r="S8" s="703" t="s">
        <v>148</v>
      </c>
      <c r="T8" s="703"/>
      <c r="U8" s="703" t="s">
        <v>149</v>
      </c>
      <c r="V8" s="703" t="s">
        <v>150</v>
      </c>
    </row>
    <row r="9" spans="1:22" s="18" customFormat="1" ht="52.5" customHeight="1">
      <c r="A9" s="724"/>
      <c r="B9" s="724"/>
      <c r="C9" s="724"/>
      <c r="D9" s="717"/>
      <c r="E9" s="46" t="s">
        <v>152</v>
      </c>
      <c r="F9" s="46" t="s">
        <v>153</v>
      </c>
      <c r="G9" s="703"/>
      <c r="H9" s="703"/>
      <c r="I9" s="46" t="s">
        <v>152</v>
      </c>
      <c r="J9" s="46" t="s">
        <v>153</v>
      </c>
      <c r="K9" s="703"/>
      <c r="L9" s="703"/>
      <c r="M9" s="46" t="s">
        <v>152</v>
      </c>
      <c r="N9" s="46" t="s">
        <v>153</v>
      </c>
      <c r="O9" s="703"/>
      <c r="P9" s="703"/>
      <c r="Q9" s="724"/>
      <c r="R9" s="39"/>
      <c r="S9" s="46" t="s">
        <v>152</v>
      </c>
      <c r="T9" s="46" t="s">
        <v>153</v>
      </c>
      <c r="U9" s="703"/>
      <c r="V9" s="703"/>
    </row>
    <row r="10" spans="1:22" s="21" customFormat="1" ht="21.4" customHeight="1">
      <c r="A10" s="20">
        <v>1</v>
      </c>
      <c r="B10" s="20">
        <v>2</v>
      </c>
      <c r="C10" s="20">
        <v>3</v>
      </c>
      <c r="D10" s="20">
        <v>4</v>
      </c>
      <c r="E10" s="20">
        <v>5</v>
      </c>
      <c r="F10" s="20">
        <v>6</v>
      </c>
      <c r="G10" s="20">
        <v>7</v>
      </c>
      <c r="H10" s="20">
        <v>8</v>
      </c>
      <c r="I10" s="20">
        <v>9</v>
      </c>
      <c r="J10" s="20">
        <v>10</v>
      </c>
      <c r="K10" s="20">
        <v>11</v>
      </c>
      <c r="L10" s="20">
        <v>12</v>
      </c>
      <c r="M10" s="20">
        <v>9</v>
      </c>
      <c r="N10" s="20">
        <v>10</v>
      </c>
      <c r="O10" s="20">
        <v>11</v>
      </c>
      <c r="P10" s="20">
        <v>12</v>
      </c>
      <c r="Q10" s="20">
        <v>13</v>
      </c>
    </row>
    <row r="11" spans="1:22" ht="36.75" customHeight="1">
      <c r="A11" s="34"/>
      <c r="B11" s="25" t="s">
        <v>13</v>
      </c>
      <c r="C11" s="35"/>
      <c r="D11" s="36"/>
      <c r="E11" s="36"/>
      <c r="F11" s="36"/>
      <c r="G11" s="36"/>
      <c r="H11" s="36"/>
      <c r="I11" s="36"/>
      <c r="J11" s="36"/>
      <c r="K11" s="36"/>
      <c r="L11" s="36"/>
      <c r="M11" s="36"/>
      <c r="N11" s="36"/>
      <c r="O11" s="36"/>
      <c r="P11" s="36"/>
      <c r="Q11" s="36"/>
    </row>
    <row r="12" spans="1:22" s="27" customFormat="1" ht="36.75" customHeight="1">
      <c r="A12" s="31" t="s">
        <v>37</v>
      </c>
      <c r="B12" s="32" t="s">
        <v>38</v>
      </c>
      <c r="C12" s="25"/>
      <c r="D12" s="26"/>
      <c r="E12" s="26"/>
      <c r="F12" s="26"/>
      <c r="G12" s="26"/>
      <c r="H12" s="26"/>
      <c r="I12" s="26"/>
      <c r="J12" s="26"/>
      <c r="K12" s="26"/>
      <c r="L12" s="26"/>
      <c r="M12" s="26"/>
      <c r="N12" s="26"/>
      <c r="O12" s="26"/>
      <c r="P12" s="26"/>
      <c r="Q12" s="26"/>
    </row>
    <row r="13" spans="1:22" s="27" customFormat="1" ht="36.75" customHeight="1">
      <c r="A13" s="31" t="s">
        <v>39</v>
      </c>
      <c r="B13" s="32" t="s">
        <v>38</v>
      </c>
      <c r="C13" s="25"/>
      <c r="D13" s="26"/>
      <c r="E13" s="26"/>
      <c r="F13" s="26"/>
      <c r="G13" s="26"/>
      <c r="H13" s="26"/>
      <c r="I13" s="26"/>
      <c r="J13" s="26"/>
      <c r="K13" s="26"/>
      <c r="L13" s="26"/>
      <c r="M13" s="26"/>
      <c r="N13" s="26"/>
      <c r="O13" s="26"/>
      <c r="P13" s="26"/>
      <c r="Q13" s="26"/>
    </row>
    <row r="14" spans="1:22" s="27" customFormat="1" ht="36.75" customHeight="1">
      <c r="A14" s="31" t="s">
        <v>40</v>
      </c>
      <c r="B14" s="33" t="s">
        <v>41</v>
      </c>
      <c r="C14" s="25"/>
      <c r="D14" s="26"/>
      <c r="E14" s="26"/>
      <c r="F14" s="26"/>
      <c r="G14" s="26"/>
      <c r="H14" s="26"/>
      <c r="I14" s="26"/>
      <c r="J14" s="26"/>
      <c r="K14" s="26"/>
      <c r="L14" s="26"/>
      <c r="M14" s="26"/>
      <c r="N14" s="26"/>
      <c r="O14" s="26"/>
      <c r="P14" s="26"/>
      <c r="Q14" s="26"/>
    </row>
    <row r="15" spans="1:22" s="27" customFormat="1" ht="8.25" customHeight="1">
      <c r="A15" s="132"/>
      <c r="B15" s="133"/>
      <c r="C15" s="134"/>
      <c r="D15" s="61"/>
      <c r="E15" s="61"/>
      <c r="F15" s="61"/>
      <c r="G15" s="61"/>
      <c r="H15" s="61"/>
      <c r="I15" s="61"/>
      <c r="J15" s="61"/>
      <c r="K15" s="61"/>
      <c r="L15" s="61"/>
      <c r="M15" s="61"/>
      <c r="N15" s="61"/>
      <c r="O15" s="61"/>
      <c r="P15" s="61"/>
      <c r="Q15" s="61"/>
    </row>
    <row r="16" spans="1:22" s="16" customFormat="1" ht="35.25" customHeight="1">
      <c r="A16" s="67"/>
      <c r="B16" s="817" t="s">
        <v>88</v>
      </c>
      <c r="C16" s="817"/>
      <c r="D16" s="817"/>
      <c r="E16" s="817"/>
      <c r="F16" s="817"/>
      <c r="G16" s="817"/>
      <c r="H16" s="817"/>
      <c r="I16" s="817"/>
      <c r="J16" s="817"/>
      <c r="K16" s="817"/>
      <c r="L16" s="817"/>
      <c r="M16" s="817"/>
      <c r="N16" s="817"/>
      <c r="O16" s="817"/>
      <c r="P16" s="817"/>
      <c r="Q16" s="817"/>
    </row>
    <row r="17" spans="1:17" ht="0.75" customHeight="1">
      <c r="A17" s="37"/>
      <c r="B17" s="38"/>
      <c r="C17" s="39"/>
      <c r="D17" s="40"/>
      <c r="E17" s="40"/>
      <c r="F17" s="40"/>
      <c r="G17" s="40"/>
      <c r="H17" s="40"/>
      <c r="I17" s="40"/>
      <c r="J17" s="40"/>
      <c r="K17" s="40"/>
      <c r="L17" s="40"/>
      <c r="M17" s="40"/>
      <c r="N17" s="40"/>
      <c r="O17" s="40"/>
      <c r="P17" s="40"/>
      <c r="Q17" s="40"/>
    </row>
    <row r="18" spans="1:17" s="135" customFormat="1" ht="25.5" customHeight="1">
      <c r="A18" s="132"/>
      <c r="B18" s="783" t="s">
        <v>20</v>
      </c>
      <c r="C18" s="783"/>
      <c r="D18" s="783"/>
      <c r="E18" s="783"/>
      <c r="F18" s="783"/>
      <c r="G18" s="783"/>
      <c r="H18" s="783"/>
      <c r="I18" s="783"/>
      <c r="J18" s="783"/>
      <c r="K18" s="783"/>
      <c r="L18" s="783"/>
      <c r="M18" s="783"/>
      <c r="N18" s="783"/>
      <c r="O18" s="783"/>
      <c r="P18" s="783"/>
      <c r="Q18" s="783"/>
    </row>
    <row r="19" spans="1:17" s="135" customFormat="1" ht="25.5" customHeight="1">
      <c r="A19" s="132"/>
      <c r="B19" s="136" t="s">
        <v>154</v>
      </c>
      <c r="C19" s="132"/>
      <c r="D19" s="132"/>
      <c r="E19" s="132"/>
      <c r="F19" s="132"/>
      <c r="G19" s="132"/>
      <c r="H19" s="132"/>
      <c r="I19" s="132"/>
      <c r="J19" s="132"/>
      <c r="K19" s="132"/>
      <c r="L19" s="132"/>
      <c r="M19" s="132"/>
      <c r="N19" s="132"/>
      <c r="O19" s="132"/>
      <c r="P19" s="132"/>
    </row>
    <row r="20" spans="1:17" s="135" customFormat="1" ht="25.5" customHeight="1">
      <c r="A20" s="132"/>
      <c r="B20" s="137"/>
      <c r="C20" s="132"/>
      <c r="D20" s="132"/>
      <c r="E20" s="132"/>
      <c r="F20" s="132"/>
      <c r="G20" s="132"/>
      <c r="H20" s="132"/>
      <c r="I20" s="132"/>
      <c r="J20" s="132"/>
      <c r="K20" s="132"/>
      <c r="L20" s="132"/>
      <c r="M20" s="132"/>
      <c r="N20" s="132"/>
      <c r="O20" s="132"/>
      <c r="P20" s="132"/>
    </row>
    <row r="21" spans="1:17" s="135" customFormat="1" ht="25.5" customHeight="1">
      <c r="A21" s="138"/>
    </row>
    <row r="22" spans="1:17" s="135" customFormat="1" ht="25.5" customHeight="1">
      <c r="A22" s="138"/>
      <c r="C22" s="138"/>
      <c r="D22" s="138"/>
      <c r="E22" s="138"/>
      <c r="F22" s="138"/>
      <c r="G22" s="138"/>
      <c r="H22" s="138"/>
      <c r="I22" s="138"/>
      <c r="J22" s="138"/>
      <c r="K22" s="138"/>
      <c r="L22" s="138"/>
      <c r="M22" s="138"/>
      <c r="N22" s="138"/>
      <c r="O22" s="138"/>
      <c r="P22" s="138"/>
    </row>
    <row r="23" spans="1:17" s="135" customFormat="1" ht="25.5" customHeight="1">
      <c r="A23" s="138"/>
      <c r="C23" s="138"/>
      <c r="D23" s="138"/>
      <c r="E23" s="138"/>
      <c r="F23" s="138"/>
      <c r="G23" s="138"/>
      <c r="H23" s="138"/>
      <c r="I23" s="138"/>
      <c r="J23" s="138"/>
      <c r="K23" s="138"/>
      <c r="L23" s="138"/>
      <c r="M23" s="138"/>
      <c r="N23" s="138"/>
      <c r="O23" s="138"/>
      <c r="P23" s="138"/>
    </row>
    <row r="24" spans="1:17" s="135" customFormat="1" ht="25.5" customHeight="1">
      <c r="A24" s="138"/>
      <c r="C24" s="138"/>
      <c r="D24" s="138"/>
      <c r="E24" s="138"/>
      <c r="F24" s="138"/>
      <c r="G24" s="138"/>
      <c r="H24" s="138"/>
      <c r="I24" s="138"/>
      <c r="J24" s="138"/>
      <c r="K24" s="138"/>
      <c r="L24" s="138"/>
      <c r="M24" s="138"/>
      <c r="N24" s="138"/>
      <c r="O24" s="138"/>
      <c r="P24" s="138"/>
    </row>
    <row r="25" spans="1:17" s="135" customFormat="1" ht="25.5" customHeight="1">
      <c r="A25" s="138"/>
      <c r="C25" s="138"/>
      <c r="D25" s="138"/>
      <c r="E25" s="138"/>
      <c r="F25" s="138"/>
      <c r="G25" s="138"/>
      <c r="H25" s="138"/>
      <c r="I25" s="138"/>
      <c r="J25" s="138"/>
      <c r="K25" s="138"/>
      <c r="L25" s="138"/>
      <c r="M25" s="138"/>
      <c r="N25" s="138"/>
      <c r="O25" s="138"/>
      <c r="P25" s="138"/>
    </row>
    <row r="26" spans="1:17" s="135" customFormat="1" ht="25.5" customHeight="1">
      <c r="A26" s="138"/>
      <c r="C26" s="138"/>
      <c r="D26" s="138"/>
      <c r="E26" s="138"/>
      <c r="F26" s="138"/>
      <c r="G26" s="138"/>
      <c r="H26" s="138"/>
      <c r="I26" s="138"/>
      <c r="J26" s="138"/>
      <c r="K26" s="138"/>
      <c r="L26" s="138"/>
      <c r="M26" s="138"/>
      <c r="N26" s="138"/>
      <c r="O26" s="138"/>
      <c r="P26" s="138"/>
    </row>
    <row r="27" spans="1:17" s="135" customFormat="1" ht="25.5" customHeight="1">
      <c r="A27" s="138"/>
      <c r="C27" s="138"/>
      <c r="D27" s="138"/>
      <c r="E27" s="138"/>
      <c r="F27" s="138"/>
      <c r="G27" s="138"/>
      <c r="H27" s="138"/>
      <c r="I27" s="138"/>
      <c r="J27" s="138"/>
      <c r="K27" s="138"/>
      <c r="L27" s="138"/>
      <c r="M27" s="138"/>
      <c r="N27" s="138"/>
      <c r="O27" s="138"/>
      <c r="P27" s="138"/>
    </row>
    <row r="28" spans="1:17" s="135" customFormat="1" ht="25.5" customHeight="1">
      <c r="A28" s="138"/>
      <c r="C28" s="138"/>
      <c r="D28" s="138"/>
      <c r="E28" s="138"/>
      <c r="F28" s="138"/>
      <c r="G28" s="138"/>
      <c r="H28" s="138"/>
      <c r="I28" s="138"/>
      <c r="J28" s="138"/>
      <c r="K28" s="138"/>
      <c r="L28" s="138"/>
      <c r="M28" s="138"/>
      <c r="N28" s="138"/>
      <c r="O28" s="138"/>
      <c r="P28" s="138"/>
    </row>
    <row r="29" spans="1:17" s="135" customFormat="1" ht="25.5" hidden="1" customHeight="1">
      <c r="A29" s="138"/>
      <c r="C29" s="138"/>
      <c r="D29" s="138"/>
      <c r="E29" s="138"/>
      <c r="F29" s="138"/>
      <c r="G29" s="138"/>
      <c r="H29" s="138"/>
      <c r="I29" s="138"/>
      <c r="J29" s="138"/>
      <c r="K29" s="138"/>
      <c r="L29" s="138"/>
      <c r="M29" s="138"/>
      <c r="N29" s="138"/>
      <c r="O29" s="138"/>
      <c r="P29" s="138"/>
    </row>
    <row r="30" spans="1:17" s="135" customFormat="1" ht="25.5" hidden="1" customHeight="1">
      <c r="A30" s="138"/>
      <c r="C30" s="138"/>
      <c r="D30" s="138"/>
      <c r="E30" s="138"/>
      <c r="F30" s="138"/>
      <c r="G30" s="138"/>
      <c r="H30" s="138"/>
      <c r="I30" s="138"/>
      <c r="J30" s="138"/>
      <c r="K30" s="138"/>
      <c r="L30" s="138"/>
      <c r="M30" s="138"/>
      <c r="N30" s="138"/>
      <c r="O30" s="138"/>
      <c r="P30" s="138"/>
    </row>
    <row r="31" spans="1:17" s="135" customFormat="1" ht="25.5" hidden="1" customHeight="1"/>
    <row r="32" spans="1:17" s="135" customFormat="1" ht="25.5" hidden="1" customHeight="1"/>
    <row r="33" spans="1:29" s="135" customFormat="1" ht="25.5" hidden="1" customHeight="1">
      <c r="A33" s="138"/>
      <c r="C33" s="138"/>
      <c r="D33" s="138"/>
      <c r="E33" s="138"/>
      <c r="F33" s="138"/>
      <c r="G33" s="138"/>
      <c r="H33" s="138"/>
      <c r="I33" s="138"/>
      <c r="J33" s="138"/>
      <c r="K33" s="138"/>
      <c r="L33" s="138"/>
      <c r="M33" s="138"/>
      <c r="N33" s="138"/>
      <c r="O33" s="138"/>
      <c r="P33" s="138"/>
    </row>
    <row r="34" spans="1:29" s="135" customFormat="1" ht="25.5" hidden="1" customHeight="1"/>
    <row r="35" spans="1:29" s="135" customFormat="1" ht="25.5" hidden="1" customHeight="1"/>
    <row r="36" spans="1:29" s="135" customFormat="1" ht="25.5" hidden="1" customHeight="1"/>
    <row r="37" spans="1:29" s="135" customFormat="1" ht="25.5" hidden="1" customHeight="1"/>
    <row r="38" spans="1:29" s="135" customFormat="1" ht="25.5" hidden="1" customHeight="1"/>
    <row r="39" spans="1:29" ht="19.899999999999999" customHeight="1">
      <c r="B39" s="815"/>
      <c r="C39" s="815"/>
      <c r="D39" s="815"/>
      <c r="E39" s="815"/>
      <c r="F39" s="815"/>
      <c r="G39" s="815"/>
      <c r="H39" s="815"/>
      <c r="I39" s="815"/>
      <c r="J39" s="815"/>
      <c r="K39" s="815"/>
      <c r="L39" s="815"/>
      <c r="M39" s="43"/>
      <c r="N39" s="43"/>
      <c r="O39" s="43"/>
      <c r="P39" s="43"/>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41"/>
      <c r="B45" s="42"/>
      <c r="C45" s="45"/>
      <c r="R45" s="15"/>
      <c r="S45" s="15"/>
      <c r="T45" s="15"/>
      <c r="U45" s="15"/>
      <c r="V45" s="15"/>
      <c r="W45" s="15"/>
      <c r="X45" s="15"/>
      <c r="Y45" s="15"/>
      <c r="Z45" s="15"/>
      <c r="AA45" s="15"/>
      <c r="AB45" s="15"/>
      <c r="AC45" s="15"/>
    </row>
    <row r="46" spans="1:29" s="3" customFormat="1" ht="19.899999999999999" customHeight="1">
      <c r="A46" s="41"/>
      <c r="B46" s="42"/>
      <c r="C46" s="45"/>
      <c r="R46" s="15"/>
      <c r="S46" s="15"/>
      <c r="T46" s="15"/>
      <c r="U46" s="15"/>
      <c r="V46" s="15"/>
      <c r="W46" s="15"/>
      <c r="X46" s="15"/>
      <c r="Y46" s="15"/>
      <c r="Z46" s="15"/>
      <c r="AA46" s="15"/>
      <c r="AB46" s="15"/>
      <c r="AC46" s="15"/>
    </row>
    <row r="47" spans="1:29" s="3" customFormat="1" ht="19.899999999999999" customHeight="1">
      <c r="A47" s="41"/>
      <c r="B47" s="42"/>
      <c r="C47" s="45"/>
      <c r="R47" s="15"/>
      <c r="S47" s="15"/>
      <c r="T47" s="15"/>
      <c r="U47" s="15"/>
      <c r="V47" s="15"/>
      <c r="W47" s="15"/>
      <c r="X47" s="15"/>
      <c r="Y47" s="15"/>
      <c r="Z47" s="15"/>
      <c r="AA47" s="15"/>
      <c r="AB47" s="15"/>
      <c r="AC47" s="15"/>
    </row>
    <row r="48" spans="1:29" s="3" customFormat="1" ht="19.899999999999999" customHeight="1">
      <c r="A48" s="41"/>
      <c r="B48" s="42"/>
      <c r="C48" s="45"/>
      <c r="R48" s="15"/>
      <c r="S48" s="15"/>
      <c r="T48" s="15"/>
      <c r="U48" s="15"/>
      <c r="V48" s="15"/>
      <c r="W48" s="15"/>
      <c r="X48" s="15"/>
      <c r="Y48" s="15"/>
      <c r="Z48" s="15"/>
      <c r="AA48" s="15"/>
      <c r="AB48" s="15"/>
      <c r="AC48" s="15"/>
    </row>
    <row r="49" spans="1:29" s="3" customFormat="1" ht="19.899999999999999" customHeight="1">
      <c r="A49" s="41"/>
      <c r="B49" s="42"/>
      <c r="C49" s="45"/>
      <c r="R49" s="15"/>
      <c r="S49" s="15"/>
      <c r="T49" s="15"/>
      <c r="U49" s="15"/>
      <c r="V49" s="15"/>
      <c r="W49" s="15"/>
      <c r="X49" s="15"/>
      <c r="Y49" s="15"/>
      <c r="Z49" s="15"/>
      <c r="AA49" s="15"/>
      <c r="AB49" s="15"/>
      <c r="AC49" s="15"/>
    </row>
    <row r="50" spans="1:29" s="3" customFormat="1" ht="19.899999999999999" customHeight="1">
      <c r="A50" s="41"/>
      <c r="B50" s="42"/>
      <c r="C50" s="45"/>
      <c r="R50" s="15"/>
      <c r="S50" s="15"/>
      <c r="T50" s="15"/>
      <c r="U50" s="15"/>
      <c r="V50" s="15"/>
      <c r="W50" s="15"/>
      <c r="X50" s="15"/>
      <c r="Y50" s="15"/>
      <c r="Z50" s="15"/>
      <c r="AA50" s="15"/>
      <c r="AB50" s="15"/>
      <c r="AC50" s="15"/>
    </row>
    <row r="51" spans="1:29" s="3" customFormat="1" ht="19.899999999999999" customHeight="1">
      <c r="A51" s="41"/>
      <c r="B51" s="42"/>
      <c r="C51" s="45"/>
      <c r="R51" s="15"/>
      <c r="S51" s="15"/>
      <c r="T51" s="15"/>
      <c r="U51" s="15"/>
      <c r="V51" s="15"/>
      <c r="W51" s="15"/>
      <c r="X51" s="15"/>
      <c r="Y51" s="15"/>
      <c r="Z51" s="15"/>
      <c r="AA51" s="15"/>
      <c r="AB51" s="15"/>
      <c r="AC51" s="15"/>
    </row>
    <row r="52" spans="1:29" s="3" customFormat="1" ht="19.899999999999999" customHeight="1">
      <c r="A52" s="41"/>
      <c r="B52" s="42"/>
      <c r="C52" s="45"/>
      <c r="R52" s="15"/>
      <c r="S52" s="15"/>
      <c r="T52" s="15"/>
      <c r="U52" s="15"/>
      <c r="V52" s="15"/>
      <c r="W52" s="15"/>
      <c r="X52" s="15"/>
      <c r="Y52" s="15"/>
      <c r="Z52" s="15"/>
      <c r="AA52" s="15"/>
      <c r="AB52" s="15"/>
      <c r="AC52" s="15"/>
    </row>
    <row r="53" spans="1:29" s="3" customFormat="1" ht="19.899999999999999" customHeight="1">
      <c r="A53" s="41"/>
      <c r="B53" s="42"/>
      <c r="C53" s="45"/>
      <c r="R53" s="15"/>
      <c r="S53" s="15"/>
      <c r="T53" s="15"/>
      <c r="U53" s="15"/>
      <c r="V53" s="15"/>
      <c r="W53" s="15"/>
      <c r="X53" s="15"/>
      <c r="Y53" s="15"/>
      <c r="Z53" s="15"/>
      <c r="AA53" s="15"/>
      <c r="AB53" s="15"/>
      <c r="AC53" s="15"/>
    </row>
    <row r="54" spans="1:29" s="3" customFormat="1">
      <c r="A54" s="41"/>
      <c r="B54" s="42"/>
      <c r="C54" s="45"/>
      <c r="R54" s="15"/>
      <c r="S54" s="15"/>
      <c r="T54" s="15"/>
      <c r="U54" s="15"/>
      <c r="V54" s="15"/>
      <c r="W54" s="15"/>
      <c r="X54" s="15"/>
      <c r="Y54" s="15"/>
      <c r="Z54" s="15"/>
      <c r="AA54" s="15"/>
      <c r="AB54" s="15"/>
      <c r="AC54" s="15"/>
    </row>
    <row r="55" spans="1:29" s="3" customFormat="1">
      <c r="A55" s="41"/>
      <c r="B55" s="42"/>
      <c r="C55" s="45"/>
      <c r="R55" s="15"/>
      <c r="S55" s="15"/>
      <c r="T55" s="15"/>
      <c r="U55" s="15"/>
      <c r="V55" s="15"/>
      <c r="W55" s="15"/>
      <c r="X55" s="15"/>
      <c r="Y55" s="15"/>
      <c r="Z55" s="15"/>
      <c r="AA55" s="15"/>
      <c r="AB55" s="15"/>
      <c r="AC55" s="15"/>
    </row>
    <row r="56" spans="1:29" s="3" customFormat="1">
      <c r="A56" s="41"/>
      <c r="B56" s="42"/>
      <c r="C56" s="45"/>
      <c r="R56" s="15"/>
      <c r="S56" s="15"/>
      <c r="T56" s="15"/>
      <c r="U56" s="15"/>
      <c r="V56" s="15"/>
      <c r="W56" s="15"/>
      <c r="X56" s="15"/>
      <c r="Y56" s="15"/>
      <c r="Z56" s="15"/>
      <c r="AA56" s="15"/>
      <c r="AB56" s="15"/>
      <c r="AC56" s="15"/>
    </row>
    <row r="57" spans="1:29" s="3" customFormat="1">
      <c r="A57" s="41"/>
      <c r="B57" s="42"/>
      <c r="C57" s="45"/>
      <c r="R57" s="15"/>
      <c r="S57" s="15"/>
      <c r="T57" s="15"/>
      <c r="U57" s="15"/>
      <c r="V57" s="15"/>
      <c r="W57" s="15"/>
      <c r="X57" s="15"/>
      <c r="Y57" s="15"/>
      <c r="Z57" s="15"/>
      <c r="AA57" s="15"/>
      <c r="AB57" s="15"/>
      <c r="AC57" s="15"/>
    </row>
    <row r="58" spans="1:29" s="3" customFormat="1">
      <c r="A58" s="41"/>
      <c r="B58" s="42"/>
      <c r="C58" s="45"/>
      <c r="R58" s="15"/>
      <c r="S58" s="15"/>
      <c r="T58" s="15"/>
      <c r="U58" s="15"/>
      <c r="V58" s="15"/>
      <c r="W58" s="15"/>
      <c r="X58" s="15"/>
      <c r="Y58" s="15"/>
      <c r="Z58" s="15"/>
      <c r="AA58" s="15"/>
      <c r="AB58" s="15"/>
      <c r="AC58" s="15"/>
    </row>
    <row r="59" spans="1:29" s="3" customFormat="1">
      <c r="A59" s="41"/>
      <c r="B59" s="42"/>
      <c r="C59" s="45"/>
      <c r="R59" s="15"/>
      <c r="S59" s="15"/>
      <c r="T59" s="15"/>
      <c r="U59" s="15"/>
      <c r="V59" s="15"/>
      <c r="W59" s="15"/>
      <c r="X59" s="15"/>
      <c r="Y59" s="15"/>
      <c r="Z59" s="15"/>
      <c r="AA59" s="15"/>
      <c r="AB59" s="15"/>
      <c r="AC59" s="15"/>
    </row>
    <row r="60" spans="1:29" s="3" customFormat="1">
      <c r="A60" s="41"/>
      <c r="B60" s="42"/>
      <c r="C60" s="45"/>
      <c r="R60" s="15"/>
      <c r="S60" s="15"/>
      <c r="T60" s="15"/>
      <c r="U60" s="15"/>
      <c r="V60" s="15"/>
      <c r="W60" s="15"/>
      <c r="X60" s="15"/>
      <c r="Y60" s="15"/>
      <c r="Z60" s="15"/>
      <c r="AA60" s="15"/>
      <c r="AB60" s="15"/>
      <c r="AC60" s="15"/>
    </row>
    <row r="61" spans="1:29" s="3" customFormat="1">
      <c r="A61" s="41"/>
      <c r="B61" s="42"/>
      <c r="C61" s="45"/>
      <c r="R61" s="15"/>
      <c r="S61" s="15"/>
      <c r="T61" s="15"/>
      <c r="U61" s="15"/>
      <c r="V61" s="15"/>
      <c r="W61" s="15"/>
      <c r="X61" s="15"/>
      <c r="Y61" s="15"/>
      <c r="Z61" s="15"/>
      <c r="AA61" s="15"/>
      <c r="AB61" s="15"/>
      <c r="AC61" s="15"/>
    </row>
    <row r="62" spans="1:29" s="3" customFormat="1">
      <c r="A62" s="41"/>
      <c r="B62" s="42"/>
      <c r="C62" s="45"/>
      <c r="R62" s="15"/>
      <c r="S62" s="15"/>
      <c r="T62" s="15"/>
      <c r="U62" s="15"/>
      <c r="V62" s="15"/>
      <c r="W62" s="15"/>
      <c r="X62" s="15"/>
      <c r="Y62" s="15"/>
      <c r="Z62" s="15"/>
      <c r="AA62" s="15"/>
      <c r="AB62" s="15"/>
      <c r="AC62" s="15"/>
    </row>
    <row r="63" spans="1:29" s="3" customFormat="1">
      <c r="A63" s="41"/>
      <c r="B63" s="42"/>
      <c r="C63" s="45"/>
      <c r="R63" s="15"/>
      <c r="S63" s="15"/>
      <c r="T63" s="15"/>
      <c r="U63" s="15"/>
      <c r="V63" s="15"/>
      <c r="W63" s="15"/>
      <c r="X63" s="15"/>
      <c r="Y63" s="15"/>
      <c r="Z63" s="15"/>
      <c r="AA63" s="15"/>
      <c r="AB63" s="15"/>
      <c r="AC63" s="15"/>
    </row>
    <row r="64" spans="1:29" s="3" customFormat="1">
      <c r="A64" s="41"/>
      <c r="B64" s="42"/>
      <c r="C64" s="45"/>
      <c r="R64" s="15"/>
      <c r="S64" s="15"/>
      <c r="T64" s="15"/>
      <c r="U64" s="15"/>
      <c r="V64" s="15"/>
      <c r="W64" s="15"/>
      <c r="X64" s="15"/>
      <c r="Y64" s="15"/>
      <c r="Z64" s="15"/>
      <c r="AA64" s="15"/>
      <c r="AB64" s="15"/>
      <c r="AC64" s="15"/>
    </row>
    <row r="65" spans="1:29" s="3" customFormat="1">
      <c r="A65" s="41"/>
      <c r="B65" s="42"/>
      <c r="C65" s="45"/>
      <c r="R65" s="15"/>
      <c r="S65" s="15"/>
      <c r="T65" s="15"/>
      <c r="U65" s="15"/>
      <c r="V65" s="15"/>
      <c r="W65" s="15"/>
      <c r="X65" s="15"/>
      <c r="Y65" s="15"/>
      <c r="Z65" s="15"/>
      <c r="AA65" s="15"/>
      <c r="AB65" s="15"/>
      <c r="AC65" s="15"/>
    </row>
    <row r="66" spans="1:29" s="3" customFormat="1">
      <c r="A66" s="41"/>
      <c r="B66" s="42"/>
      <c r="C66" s="45"/>
      <c r="R66" s="15"/>
      <c r="S66" s="15"/>
      <c r="T66" s="15"/>
      <c r="U66" s="15"/>
      <c r="V66" s="15"/>
      <c r="W66" s="15"/>
      <c r="X66" s="15"/>
      <c r="Y66" s="15"/>
      <c r="Z66" s="15"/>
      <c r="AA66" s="15"/>
      <c r="AB66" s="15"/>
      <c r="AC66" s="15"/>
    </row>
    <row r="67" spans="1:29" s="3" customFormat="1">
      <c r="A67" s="41"/>
      <c r="B67" s="42"/>
      <c r="C67" s="45"/>
      <c r="R67" s="15"/>
      <c r="S67" s="15"/>
      <c r="T67" s="15"/>
      <c r="U67" s="15"/>
      <c r="V67" s="15"/>
      <c r="W67" s="15"/>
      <c r="X67" s="15"/>
      <c r="Y67" s="15"/>
      <c r="Z67" s="15"/>
      <c r="AA67" s="15"/>
      <c r="AB67" s="15"/>
      <c r="AC67" s="15"/>
    </row>
    <row r="68" spans="1:29" s="3" customFormat="1">
      <c r="A68" s="41"/>
      <c r="B68" s="42"/>
      <c r="C68" s="45"/>
      <c r="R68" s="15"/>
      <c r="S68" s="15"/>
      <c r="T68" s="15"/>
      <c r="U68" s="15"/>
      <c r="V68" s="15"/>
      <c r="W68" s="15"/>
      <c r="X68" s="15"/>
      <c r="Y68" s="15"/>
      <c r="Z68" s="15"/>
      <c r="AA68" s="15"/>
      <c r="AB68" s="15"/>
      <c r="AC68" s="15"/>
    </row>
    <row r="69" spans="1:29" s="3" customFormat="1">
      <c r="A69" s="41"/>
      <c r="B69" s="42"/>
      <c r="C69" s="45"/>
      <c r="R69" s="15"/>
      <c r="S69" s="15"/>
      <c r="T69" s="15"/>
      <c r="U69" s="15"/>
      <c r="V69" s="15"/>
      <c r="W69" s="15"/>
      <c r="X69" s="15"/>
      <c r="Y69" s="15"/>
      <c r="Z69" s="15"/>
      <c r="AA69" s="15"/>
      <c r="AB69" s="15"/>
      <c r="AC69" s="15"/>
    </row>
    <row r="70" spans="1:29" s="3" customFormat="1">
      <c r="A70" s="41"/>
      <c r="B70" s="42"/>
      <c r="C70" s="45"/>
      <c r="R70" s="15"/>
      <c r="S70" s="15"/>
      <c r="T70" s="15"/>
      <c r="U70" s="15"/>
      <c r="V70" s="15"/>
      <c r="W70" s="15"/>
      <c r="X70" s="15"/>
      <c r="Y70" s="15"/>
      <c r="Z70" s="15"/>
      <c r="AA70" s="15"/>
      <c r="AB70" s="15"/>
      <c r="AC70" s="15"/>
    </row>
    <row r="71" spans="1:29" s="3" customFormat="1">
      <c r="A71" s="41"/>
      <c r="B71" s="42"/>
      <c r="C71" s="45"/>
      <c r="R71" s="15"/>
      <c r="S71" s="15"/>
      <c r="T71" s="15"/>
      <c r="U71" s="15"/>
      <c r="V71" s="15"/>
      <c r="W71" s="15"/>
      <c r="X71" s="15"/>
      <c r="Y71" s="15"/>
      <c r="Z71" s="15"/>
      <c r="AA71" s="15"/>
      <c r="AB71" s="15"/>
      <c r="AC71" s="15"/>
    </row>
    <row r="72" spans="1:29" s="3" customFormat="1">
      <c r="A72" s="41"/>
      <c r="B72" s="42"/>
      <c r="C72" s="45"/>
      <c r="R72" s="15"/>
      <c r="S72" s="15"/>
      <c r="T72" s="15"/>
      <c r="U72" s="15"/>
      <c r="V72" s="15"/>
      <c r="W72" s="15"/>
      <c r="X72" s="15"/>
      <c r="Y72" s="15"/>
      <c r="Z72" s="15"/>
      <c r="AA72" s="15"/>
      <c r="AB72" s="15"/>
      <c r="AC72" s="15"/>
    </row>
    <row r="73" spans="1:29" s="3" customFormat="1">
      <c r="A73" s="41"/>
      <c r="B73" s="42"/>
      <c r="C73" s="45"/>
      <c r="R73" s="15"/>
      <c r="S73" s="15"/>
      <c r="T73" s="15"/>
      <c r="U73" s="15"/>
      <c r="V73" s="15"/>
      <c r="W73" s="15"/>
      <c r="X73" s="15"/>
      <c r="Y73" s="15"/>
      <c r="Z73" s="15"/>
      <c r="AA73" s="15"/>
      <c r="AB73" s="15"/>
      <c r="AC73" s="15"/>
    </row>
    <row r="74" spans="1:29" s="3" customFormat="1">
      <c r="A74" s="41"/>
      <c r="B74" s="42"/>
      <c r="C74" s="45"/>
      <c r="R74" s="15"/>
      <c r="S74" s="15"/>
      <c r="T74" s="15"/>
      <c r="U74" s="15"/>
      <c r="V74" s="15"/>
      <c r="W74" s="15"/>
      <c r="X74" s="15"/>
      <c r="Y74" s="15"/>
      <c r="Z74" s="15"/>
      <c r="AA74" s="15"/>
      <c r="AB74" s="15"/>
      <c r="AC74" s="15"/>
    </row>
    <row r="75" spans="1:29" s="3" customFormat="1">
      <c r="A75" s="41"/>
      <c r="B75" s="42"/>
      <c r="C75" s="45"/>
      <c r="R75" s="15"/>
      <c r="S75" s="15"/>
      <c r="T75" s="15"/>
      <c r="U75" s="15"/>
      <c r="V75" s="15"/>
      <c r="W75" s="15"/>
      <c r="X75" s="15"/>
      <c r="Y75" s="15"/>
      <c r="Z75" s="15"/>
      <c r="AA75" s="15"/>
      <c r="AB75" s="15"/>
      <c r="AC75" s="15"/>
    </row>
    <row r="76" spans="1:29" s="3" customFormat="1">
      <c r="A76" s="41"/>
      <c r="B76" s="42"/>
      <c r="C76" s="45"/>
      <c r="R76" s="15"/>
      <c r="S76" s="15"/>
      <c r="T76" s="15"/>
      <c r="U76" s="15"/>
      <c r="V76" s="15"/>
      <c r="W76" s="15"/>
      <c r="X76" s="15"/>
      <c r="Y76" s="15"/>
      <c r="Z76" s="15"/>
      <c r="AA76" s="15"/>
      <c r="AB76" s="15"/>
      <c r="AC76" s="15"/>
    </row>
    <row r="77" spans="1:29" s="3" customFormat="1">
      <c r="A77" s="41"/>
      <c r="B77" s="42"/>
      <c r="C77" s="45"/>
      <c r="R77" s="15"/>
      <c r="S77" s="15"/>
      <c r="T77" s="15"/>
      <c r="U77" s="15"/>
      <c r="V77" s="15"/>
      <c r="W77" s="15"/>
      <c r="X77" s="15"/>
      <c r="Y77" s="15"/>
      <c r="Z77" s="15"/>
      <c r="AA77" s="15"/>
      <c r="AB77" s="15"/>
      <c r="AC77" s="15"/>
    </row>
    <row r="78" spans="1:29" s="3" customFormat="1">
      <c r="A78" s="41"/>
      <c r="B78" s="42"/>
      <c r="C78" s="45"/>
      <c r="R78" s="15"/>
      <c r="S78" s="15"/>
      <c r="T78" s="15"/>
      <c r="U78" s="15"/>
      <c r="V78" s="15"/>
      <c r="W78" s="15"/>
      <c r="X78" s="15"/>
      <c r="Y78" s="15"/>
      <c r="Z78" s="15"/>
      <c r="AA78" s="15"/>
      <c r="AB78" s="15"/>
      <c r="AC78" s="15"/>
    </row>
    <row r="79" spans="1:29" s="3" customFormat="1">
      <c r="A79" s="41"/>
      <c r="B79" s="42"/>
      <c r="C79" s="45"/>
      <c r="R79" s="15"/>
      <c r="S79" s="15"/>
      <c r="T79" s="15"/>
      <c r="U79" s="15"/>
      <c r="V79" s="15"/>
      <c r="W79" s="15"/>
      <c r="X79" s="15"/>
      <c r="Y79" s="15"/>
      <c r="Z79" s="15"/>
      <c r="AA79" s="15"/>
      <c r="AB79" s="15"/>
      <c r="AC79" s="15"/>
    </row>
    <row r="80" spans="1:29" s="3" customFormat="1">
      <c r="A80" s="41"/>
      <c r="B80" s="42"/>
      <c r="C80" s="45"/>
      <c r="R80" s="15"/>
      <c r="S80" s="15"/>
      <c r="T80" s="15"/>
      <c r="U80" s="15"/>
      <c r="V80" s="15"/>
      <c r="W80" s="15"/>
      <c r="X80" s="15"/>
      <c r="Y80" s="15"/>
      <c r="Z80" s="15"/>
      <c r="AA80" s="15"/>
      <c r="AB80" s="15"/>
      <c r="AC80" s="15"/>
    </row>
    <row r="81" spans="1:29" s="3" customFormat="1">
      <c r="A81" s="41"/>
      <c r="B81" s="42"/>
      <c r="C81" s="45"/>
      <c r="R81" s="15"/>
      <c r="S81" s="15"/>
      <c r="T81" s="15"/>
      <c r="U81" s="15"/>
      <c r="V81" s="15"/>
      <c r="W81" s="15"/>
      <c r="X81" s="15"/>
      <c r="Y81" s="15"/>
      <c r="Z81" s="15"/>
      <c r="AA81" s="15"/>
      <c r="AB81" s="15"/>
      <c r="AC81" s="15"/>
    </row>
    <row r="82" spans="1:29" s="3" customFormat="1">
      <c r="A82" s="41"/>
      <c r="B82" s="42"/>
      <c r="C82" s="45"/>
      <c r="R82" s="15"/>
      <c r="S82" s="15"/>
      <c r="T82" s="15"/>
      <c r="U82" s="15"/>
      <c r="V82" s="15"/>
      <c r="W82" s="15"/>
      <c r="X82" s="15"/>
      <c r="Y82" s="15"/>
      <c r="Z82" s="15"/>
      <c r="AA82" s="15"/>
      <c r="AB82" s="15"/>
      <c r="AC82" s="15"/>
    </row>
    <row r="83" spans="1:29" s="3" customFormat="1">
      <c r="A83" s="41"/>
      <c r="B83" s="42"/>
      <c r="C83" s="45"/>
      <c r="R83" s="15"/>
      <c r="S83" s="15"/>
      <c r="T83" s="15"/>
      <c r="U83" s="15"/>
      <c r="V83" s="15"/>
      <c r="W83" s="15"/>
      <c r="X83" s="15"/>
      <c r="Y83" s="15"/>
      <c r="Z83" s="15"/>
      <c r="AA83" s="15"/>
      <c r="AB83" s="15"/>
      <c r="AC83" s="15"/>
    </row>
    <row r="84" spans="1:29" s="3" customFormat="1">
      <c r="A84" s="41"/>
      <c r="B84" s="42"/>
      <c r="C84" s="45"/>
      <c r="R84" s="15"/>
      <c r="S84" s="15"/>
      <c r="T84" s="15"/>
      <c r="U84" s="15"/>
      <c r="V84" s="15"/>
      <c r="W84" s="15"/>
      <c r="X84" s="15"/>
      <c r="Y84" s="15"/>
      <c r="Z84" s="15"/>
      <c r="AA84" s="15"/>
      <c r="AB84" s="15"/>
      <c r="AC84" s="15"/>
    </row>
    <row r="85" spans="1:29" s="3" customFormat="1">
      <c r="A85" s="41"/>
      <c r="B85" s="42"/>
      <c r="C85" s="45"/>
      <c r="R85" s="15"/>
      <c r="S85" s="15"/>
      <c r="T85" s="15"/>
      <c r="U85" s="15"/>
      <c r="V85" s="15"/>
      <c r="W85" s="15"/>
      <c r="X85" s="15"/>
      <c r="Y85" s="15"/>
      <c r="Z85" s="15"/>
      <c r="AA85" s="15"/>
      <c r="AB85" s="15"/>
      <c r="AC85" s="15"/>
    </row>
    <row r="86" spans="1:29" s="3" customFormat="1">
      <c r="A86" s="41"/>
      <c r="B86" s="42"/>
      <c r="C86" s="45"/>
      <c r="R86" s="15"/>
      <c r="S86" s="15"/>
      <c r="T86" s="15"/>
      <c r="U86" s="15"/>
      <c r="V86" s="15"/>
      <c r="W86" s="15"/>
      <c r="X86" s="15"/>
      <c r="Y86" s="15"/>
      <c r="Z86" s="15"/>
      <c r="AA86" s="15"/>
      <c r="AB86" s="15"/>
      <c r="AC86" s="15"/>
    </row>
    <row r="87" spans="1:29" s="3" customFormat="1">
      <c r="A87" s="41"/>
      <c r="B87" s="42"/>
      <c r="C87" s="45"/>
      <c r="R87" s="15"/>
      <c r="S87" s="15"/>
      <c r="T87" s="15"/>
      <c r="U87" s="15"/>
      <c r="V87" s="15"/>
      <c r="W87" s="15"/>
      <c r="X87" s="15"/>
      <c r="Y87" s="15"/>
      <c r="Z87" s="15"/>
      <c r="AA87" s="15"/>
      <c r="AB87" s="15"/>
      <c r="AC87" s="15"/>
    </row>
    <row r="88" spans="1:29" s="3" customFormat="1">
      <c r="A88" s="41"/>
      <c r="B88" s="42"/>
      <c r="C88" s="45"/>
      <c r="R88" s="15"/>
      <c r="S88" s="15"/>
      <c r="T88" s="15"/>
      <c r="U88" s="15"/>
      <c r="V88" s="15"/>
      <c r="W88" s="15"/>
      <c r="X88" s="15"/>
      <c r="Y88" s="15"/>
      <c r="Z88" s="15"/>
      <c r="AA88" s="15"/>
      <c r="AB88" s="15"/>
      <c r="AC88" s="15"/>
    </row>
    <row r="89" spans="1:29" s="3" customFormat="1">
      <c r="A89" s="41"/>
      <c r="B89" s="42"/>
      <c r="C89" s="45"/>
      <c r="R89" s="15"/>
      <c r="S89" s="15"/>
      <c r="T89" s="15"/>
      <c r="U89" s="15"/>
      <c r="V89" s="15"/>
      <c r="W89" s="15"/>
      <c r="X89" s="15"/>
      <c r="Y89" s="15"/>
      <c r="Z89" s="15"/>
      <c r="AA89" s="15"/>
      <c r="AB89" s="15"/>
      <c r="AC89" s="15"/>
    </row>
    <row r="90" spans="1:29" s="3" customFormat="1">
      <c r="A90" s="41"/>
      <c r="B90" s="42"/>
      <c r="C90" s="45"/>
      <c r="R90" s="15"/>
      <c r="S90" s="15"/>
      <c r="T90" s="15"/>
      <c r="U90" s="15"/>
      <c r="V90" s="15"/>
      <c r="W90" s="15"/>
      <c r="X90" s="15"/>
      <c r="Y90" s="15"/>
      <c r="Z90" s="15"/>
      <c r="AA90" s="15"/>
      <c r="AB90" s="15"/>
      <c r="AC90" s="15"/>
    </row>
    <row r="91" spans="1:29" s="3" customFormat="1">
      <c r="A91" s="41"/>
      <c r="B91" s="42"/>
      <c r="C91" s="45"/>
      <c r="R91" s="15"/>
      <c r="S91" s="15"/>
      <c r="T91" s="15"/>
      <c r="U91" s="15"/>
      <c r="V91" s="15"/>
      <c r="W91" s="15"/>
      <c r="X91" s="15"/>
      <c r="Y91" s="15"/>
      <c r="Z91" s="15"/>
      <c r="AA91" s="15"/>
      <c r="AB91" s="15"/>
      <c r="AC91" s="15"/>
    </row>
    <row r="92" spans="1:29" s="3" customFormat="1">
      <c r="A92" s="41"/>
      <c r="B92" s="42"/>
      <c r="C92" s="45"/>
      <c r="R92" s="15"/>
      <c r="S92" s="15"/>
      <c r="T92" s="15"/>
      <c r="U92" s="15"/>
      <c r="V92" s="15"/>
      <c r="W92" s="15"/>
      <c r="X92" s="15"/>
      <c r="Y92" s="15"/>
      <c r="Z92" s="15"/>
      <c r="AA92" s="15"/>
      <c r="AB92" s="15"/>
      <c r="AC92" s="15"/>
    </row>
    <row r="93" spans="1:29" s="3" customFormat="1">
      <c r="A93" s="41"/>
      <c r="B93" s="42"/>
      <c r="C93" s="45"/>
      <c r="R93" s="15"/>
      <c r="S93" s="15"/>
      <c r="T93" s="15"/>
      <c r="U93" s="15"/>
      <c r="V93" s="15"/>
      <c r="W93" s="15"/>
      <c r="X93" s="15"/>
      <c r="Y93" s="15"/>
      <c r="Z93" s="15"/>
      <c r="AA93" s="15"/>
      <c r="AB93" s="15"/>
      <c r="AC93" s="15"/>
    </row>
    <row r="94" spans="1:29" s="3" customFormat="1">
      <c r="A94" s="41"/>
      <c r="B94" s="42"/>
      <c r="C94" s="45"/>
      <c r="R94" s="15"/>
      <c r="S94" s="15"/>
      <c r="T94" s="15"/>
      <c r="U94" s="15"/>
      <c r="V94" s="15"/>
      <c r="W94" s="15"/>
      <c r="X94" s="15"/>
      <c r="Y94" s="15"/>
      <c r="Z94" s="15"/>
      <c r="AA94" s="15"/>
      <c r="AB94" s="15"/>
      <c r="AC94" s="15"/>
    </row>
    <row r="95" spans="1:29" s="3" customFormat="1">
      <c r="A95" s="41"/>
      <c r="B95" s="42"/>
      <c r="C95" s="45"/>
      <c r="R95" s="15"/>
      <c r="S95" s="15"/>
      <c r="T95" s="15"/>
      <c r="U95" s="15"/>
      <c r="V95" s="15"/>
      <c r="W95" s="15"/>
      <c r="X95" s="15"/>
      <c r="Y95" s="15"/>
      <c r="Z95" s="15"/>
      <c r="AA95" s="15"/>
      <c r="AB95" s="15"/>
      <c r="AC95" s="15"/>
    </row>
    <row r="96" spans="1:29" s="3" customFormat="1">
      <c r="A96" s="41"/>
      <c r="B96" s="42"/>
      <c r="C96" s="45"/>
      <c r="R96" s="15"/>
      <c r="S96" s="15"/>
      <c r="T96" s="15"/>
      <c r="U96" s="15"/>
      <c r="V96" s="15"/>
      <c r="W96" s="15"/>
      <c r="X96" s="15"/>
      <c r="Y96" s="15"/>
      <c r="Z96" s="15"/>
      <c r="AA96" s="15"/>
      <c r="AB96" s="15"/>
      <c r="AC96" s="15"/>
    </row>
    <row r="97" spans="1:29" s="3" customFormat="1">
      <c r="A97" s="41"/>
      <c r="B97" s="42"/>
      <c r="C97" s="45"/>
      <c r="R97" s="15"/>
      <c r="S97" s="15"/>
      <c r="T97" s="15"/>
      <c r="U97" s="15"/>
      <c r="V97" s="15"/>
      <c r="W97" s="15"/>
      <c r="X97" s="15"/>
      <c r="Y97" s="15"/>
      <c r="Z97" s="15"/>
      <c r="AA97" s="15"/>
      <c r="AB97" s="15"/>
      <c r="AC97" s="15"/>
    </row>
    <row r="98" spans="1:29" s="3" customFormat="1">
      <c r="A98" s="41"/>
      <c r="B98" s="42"/>
      <c r="C98" s="45"/>
      <c r="R98" s="15"/>
      <c r="S98" s="15"/>
      <c r="T98" s="15"/>
      <c r="U98" s="15"/>
      <c r="V98" s="15"/>
      <c r="W98" s="15"/>
      <c r="X98" s="15"/>
      <c r="Y98" s="15"/>
      <c r="Z98" s="15"/>
      <c r="AA98" s="15"/>
      <c r="AB98" s="15"/>
      <c r="AC98" s="15"/>
    </row>
    <row r="99" spans="1:29" s="3" customFormat="1">
      <c r="A99" s="41"/>
      <c r="B99" s="42"/>
      <c r="C99" s="45"/>
      <c r="R99" s="15"/>
      <c r="S99" s="15"/>
      <c r="T99" s="15"/>
      <c r="U99" s="15"/>
      <c r="V99" s="15"/>
      <c r="W99" s="15"/>
      <c r="X99" s="15"/>
      <c r="Y99" s="15"/>
      <c r="Z99" s="15"/>
      <c r="AA99" s="15"/>
      <c r="AB99" s="15"/>
      <c r="AC99" s="15"/>
    </row>
    <row r="100" spans="1:29" s="3" customFormat="1">
      <c r="A100" s="41"/>
      <c r="B100" s="42"/>
      <c r="C100" s="45"/>
      <c r="R100" s="15"/>
      <c r="S100" s="15"/>
      <c r="T100" s="15"/>
      <c r="U100" s="15"/>
      <c r="V100" s="15"/>
      <c r="W100" s="15"/>
      <c r="X100" s="15"/>
      <c r="Y100" s="15"/>
      <c r="Z100" s="15"/>
      <c r="AA100" s="15"/>
      <c r="AB100" s="15"/>
      <c r="AC100" s="15"/>
    </row>
    <row r="101" spans="1:29" s="3" customFormat="1">
      <c r="A101" s="41"/>
      <c r="B101" s="42"/>
      <c r="C101" s="45"/>
      <c r="R101" s="15"/>
      <c r="S101" s="15"/>
      <c r="T101" s="15"/>
      <c r="U101" s="15"/>
      <c r="V101" s="15"/>
      <c r="W101" s="15"/>
      <c r="X101" s="15"/>
      <c r="Y101" s="15"/>
      <c r="Z101" s="15"/>
      <c r="AA101" s="15"/>
      <c r="AB101" s="15"/>
      <c r="AC101" s="15"/>
    </row>
    <row r="102" spans="1:29" s="3" customFormat="1">
      <c r="A102" s="41"/>
      <c r="B102" s="42"/>
      <c r="C102" s="45"/>
      <c r="R102" s="15"/>
      <c r="S102" s="15"/>
      <c r="T102" s="15"/>
      <c r="U102" s="15"/>
      <c r="V102" s="15"/>
      <c r="W102" s="15"/>
      <c r="X102" s="15"/>
      <c r="Y102" s="15"/>
      <c r="Z102" s="15"/>
      <c r="AA102" s="15"/>
      <c r="AB102" s="15"/>
      <c r="AC102" s="15"/>
    </row>
    <row r="103" spans="1:29" s="3" customFormat="1">
      <c r="A103" s="41"/>
      <c r="B103" s="42"/>
      <c r="C103" s="45"/>
      <c r="R103" s="15"/>
      <c r="S103" s="15"/>
      <c r="T103" s="15"/>
      <c r="U103" s="15"/>
      <c r="V103" s="15"/>
      <c r="W103" s="15"/>
      <c r="X103" s="15"/>
      <c r="Y103" s="15"/>
      <c r="Z103" s="15"/>
      <c r="AA103" s="15"/>
      <c r="AB103" s="15"/>
      <c r="AC103" s="15"/>
    </row>
    <row r="104" spans="1:29" s="3" customFormat="1">
      <c r="A104" s="41"/>
      <c r="B104" s="42"/>
      <c r="C104" s="45"/>
      <c r="R104" s="15"/>
      <c r="S104" s="15"/>
      <c r="T104" s="15"/>
      <c r="U104" s="15"/>
      <c r="V104" s="15"/>
      <c r="W104" s="15"/>
      <c r="X104" s="15"/>
      <c r="Y104" s="15"/>
      <c r="Z104" s="15"/>
      <c r="AA104" s="15"/>
      <c r="AB104" s="15"/>
      <c r="AC104" s="15"/>
    </row>
    <row r="105" spans="1:29" s="3" customFormat="1">
      <c r="A105" s="41"/>
      <c r="B105" s="42"/>
      <c r="C105" s="45"/>
      <c r="R105" s="15"/>
      <c r="S105" s="15"/>
      <c r="T105" s="15"/>
      <c r="U105" s="15"/>
      <c r="V105" s="15"/>
      <c r="W105" s="15"/>
      <c r="X105" s="15"/>
      <c r="Y105" s="15"/>
      <c r="Z105" s="15"/>
      <c r="AA105" s="15"/>
      <c r="AB105" s="15"/>
      <c r="AC105" s="15"/>
    </row>
    <row r="106" spans="1:29" s="3" customFormat="1">
      <c r="A106" s="41"/>
      <c r="B106" s="42"/>
      <c r="C106" s="45"/>
      <c r="R106" s="15"/>
      <c r="S106" s="15"/>
      <c r="T106" s="15"/>
      <c r="U106" s="15"/>
      <c r="V106" s="15"/>
      <c r="W106" s="15"/>
      <c r="X106" s="15"/>
      <c r="Y106" s="15"/>
      <c r="Z106" s="15"/>
      <c r="AA106" s="15"/>
      <c r="AB106" s="15"/>
      <c r="AC106" s="15"/>
    </row>
    <row r="107" spans="1:29" s="3" customFormat="1">
      <c r="A107" s="41"/>
      <c r="B107" s="42"/>
      <c r="C107" s="45"/>
      <c r="R107" s="15"/>
      <c r="S107" s="15"/>
      <c r="T107" s="15"/>
      <c r="U107" s="15"/>
      <c r="V107" s="15"/>
      <c r="W107" s="15"/>
      <c r="X107" s="15"/>
      <c r="Y107" s="15"/>
      <c r="Z107" s="15"/>
      <c r="AA107" s="15"/>
      <c r="AB107" s="15"/>
      <c r="AC107" s="15"/>
    </row>
    <row r="108" spans="1:29" s="3" customFormat="1">
      <c r="A108" s="41"/>
      <c r="B108" s="42"/>
      <c r="C108" s="45"/>
      <c r="R108" s="15"/>
      <c r="S108" s="15"/>
      <c r="T108" s="15"/>
      <c r="U108" s="15"/>
      <c r="V108" s="15"/>
      <c r="W108" s="15"/>
      <c r="X108" s="15"/>
      <c r="Y108" s="15"/>
      <c r="Z108" s="15"/>
      <c r="AA108" s="15"/>
      <c r="AB108" s="15"/>
      <c r="AC108" s="15"/>
    </row>
    <row r="109" spans="1:29" s="3" customFormat="1">
      <c r="A109" s="41"/>
      <c r="B109" s="42"/>
      <c r="C109" s="45"/>
      <c r="R109" s="15"/>
      <c r="S109" s="15"/>
      <c r="T109" s="15"/>
      <c r="U109" s="15"/>
      <c r="V109" s="15"/>
      <c r="W109" s="15"/>
      <c r="X109" s="15"/>
      <c r="Y109" s="15"/>
      <c r="Z109" s="15"/>
      <c r="AA109" s="15"/>
      <c r="AB109" s="15"/>
      <c r="AC109" s="15"/>
    </row>
    <row r="110" spans="1:29" s="3" customFormat="1">
      <c r="A110" s="41"/>
      <c r="B110" s="42"/>
      <c r="C110" s="45"/>
      <c r="R110" s="15"/>
      <c r="S110" s="15"/>
      <c r="T110" s="15"/>
      <c r="U110" s="15"/>
      <c r="V110" s="15"/>
      <c r="W110" s="15"/>
      <c r="X110" s="15"/>
      <c r="Y110" s="15"/>
      <c r="Z110" s="15"/>
      <c r="AA110" s="15"/>
      <c r="AB110" s="15"/>
      <c r="AC110" s="15"/>
    </row>
    <row r="111" spans="1:29" s="3" customFormat="1">
      <c r="A111" s="41"/>
      <c r="B111" s="42"/>
      <c r="C111" s="45"/>
      <c r="R111" s="15"/>
      <c r="S111" s="15"/>
      <c r="T111" s="15"/>
      <c r="U111" s="15"/>
      <c r="V111" s="15"/>
      <c r="W111" s="15"/>
      <c r="X111" s="15"/>
      <c r="Y111" s="15"/>
      <c r="Z111" s="15"/>
      <c r="AA111" s="15"/>
      <c r="AB111" s="15"/>
      <c r="AC111" s="15"/>
    </row>
    <row r="112" spans="1:29" s="3" customFormat="1">
      <c r="A112" s="41"/>
      <c r="B112" s="42"/>
      <c r="C112" s="45"/>
      <c r="R112" s="15"/>
      <c r="S112" s="15"/>
      <c r="T112" s="15"/>
      <c r="U112" s="15"/>
      <c r="V112" s="15"/>
      <c r="W112" s="15"/>
      <c r="X112" s="15"/>
      <c r="Y112" s="15"/>
      <c r="Z112" s="15"/>
      <c r="AA112" s="15"/>
      <c r="AB112" s="15"/>
      <c r="AC112" s="15"/>
    </row>
    <row r="113" spans="1:29" s="3" customFormat="1">
      <c r="A113" s="41"/>
      <c r="B113" s="42"/>
      <c r="C113" s="45"/>
      <c r="R113" s="15"/>
      <c r="S113" s="15"/>
      <c r="T113" s="15"/>
      <c r="U113" s="15"/>
      <c r="V113" s="15"/>
      <c r="W113" s="15"/>
      <c r="X113" s="15"/>
      <c r="Y113" s="15"/>
      <c r="Z113" s="15"/>
      <c r="AA113" s="15"/>
      <c r="AB113" s="15"/>
      <c r="AC113" s="15"/>
    </row>
    <row r="114" spans="1:29" s="3" customFormat="1">
      <c r="A114" s="41"/>
      <c r="B114" s="42"/>
      <c r="C114" s="45"/>
      <c r="R114" s="15"/>
      <c r="S114" s="15"/>
      <c r="T114" s="15"/>
      <c r="U114" s="15"/>
      <c r="V114" s="15"/>
      <c r="W114" s="15"/>
      <c r="X114" s="15"/>
      <c r="Y114" s="15"/>
      <c r="Z114" s="15"/>
      <c r="AA114" s="15"/>
      <c r="AB114" s="15"/>
      <c r="AC114" s="15"/>
    </row>
    <row r="115" spans="1:29" s="3" customFormat="1">
      <c r="A115" s="41"/>
      <c r="B115" s="42"/>
      <c r="C115" s="45"/>
      <c r="R115" s="15"/>
      <c r="S115" s="15"/>
      <c r="T115" s="15"/>
      <c r="U115" s="15"/>
      <c r="V115" s="15"/>
      <c r="W115" s="15"/>
      <c r="X115" s="15"/>
      <c r="Y115" s="15"/>
      <c r="Z115" s="15"/>
      <c r="AA115" s="15"/>
      <c r="AB115" s="15"/>
      <c r="AC115" s="15"/>
    </row>
    <row r="116" spans="1:29" s="3" customFormat="1">
      <c r="A116" s="41"/>
      <c r="B116" s="42"/>
      <c r="C116" s="45"/>
      <c r="R116" s="15"/>
      <c r="S116" s="15"/>
      <c r="T116" s="15"/>
      <c r="U116" s="15"/>
      <c r="V116" s="15"/>
      <c r="W116" s="15"/>
      <c r="X116" s="15"/>
      <c r="Y116" s="15"/>
      <c r="Z116" s="15"/>
      <c r="AA116" s="15"/>
      <c r="AB116" s="15"/>
      <c r="AC116" s="15"/>
    </row>
    <row r="117" spans="1:29" s="3" customFormat="1">
      <c r="A117" s="41"/>
      <c r="B117" s="42"/>
      <c r="C117" s="45"/>
      <c r="R117" s="15"/>
      <c r="S117" s="15"/>
      <c r="T117" s="15"/>
      <c r="U117" s="15"/>
      <c r="V117" s="15"/>
      <c r="W117" s="15"/>
      <c r="X117" s="15"/>
      <c r="Y117" s="15"/>
      <c r="Z117" s="15"/>
      <c r="AA117" s="15"/>
      <c r="AB117" s="15"/>
      <c r="AC117" s="15"/>
    </row>
    <row r="118" spans="1:29" s="3" customFormat="1">
      <c r="A118" s="41"/>
      <c r="B118" s="42"/>
      <c r="C118" s="45"/>
      <c r="R118" s="15"/>
      <c r="S118" s="15"/>
      <c r="T118" s="15"/>
      <c r="U118" s="15"/>
      <c r="V118" s="15"/>
      <c r="W118" s="15"/>
      <c r="X118" s="15"/>
      <c r="Y118" s="15"/>
      <c r="Z118" s="15"/>
      <c r="AA118" s="15"/>
      <c r="AB118" s="15"/>
      <c r="AC118" s="15"/>
    </row>
    <row r="119" spans="1:29" s="3" customFormat="1">
      <c r="A119" s="41"/>
      <c r="B119" s="42"/>
      <c r="C119" s="45"/>
      <c r="R119" s="15"/>
      <c r="S119" s="15"/>
      <c r="T119" s="15"/>
      <c r="U119" s="15"/>
      <c r="V119" s="15"/>
      <c r="W119" s="15"/>
      <c r="X119" s="15"/>
      <c r="Y119" s="15"/>
      <c r="Z119" s="15"/>
      <c r="AA119" s="15"/>
      <c r="AB119" s="15"/>
      <c r="AC119" s="15"/>
    </row>
    <row r="120" spans="1:29" s="3" customFormat="1">
      <c r="A120" s="41"/>
      <c r="B120" s="42"/>
      <c r="C120" s="45"/>
      <c r="R120" s="15"/>
      <c r="S120" s="15"/>
      <c r="T120" s="15"/>
      <c r="U120" s="15"/>
      <c r="V120" s="15"/>
      <c r="W120" s="15"/>
      <c r="X120" s="15"/>
      <c r="Y120" s="15"/>
      <c r="Z120" s="15"/>
      <c r="AA120" s="15"/>
      <c r="AB120" s="15"/>
      <c r="AC120" s="15"/>
    </row>
    <row r="121" spans="1:29" s="3" customFormat="1">
      <c r="A121" s="41"/>
      <c r="B121" s="42"/>
      <c r="C121" s="45"/>
      <c r="R121" s="15"/>
      <c r="S121" s="15"/>
      <c r="T121" s="15"/>
      <c r="U121" s="15"/>
      <c r="V121" s="15"/>
      <c r="W121" s="15"/>
      <c r="X121" s="15"/>
      <c r="Y121" s="15"/>
      <c r="Z121" s="15"/>
      <c r="AA121" s="15"/>
      <c r="AB121" s="15"/>
      <c r="AC121" s="15"/>
    </row>
    <row r="122" spans="1:29" s="3" customFormat="1">
      <c r="A122" s="41"/>
      <c r="B122" s="42"/>
      <c r="C122" s="45"/>
      <c r="R122" s="15"/>
      <c r="S122" s="15"/>
      <c r="T122" s="15"/>
      <c r="U122" s="15"/>
      <c r="V122" s="15"/>
      <c r="W122" s="15"/>
      <c r="X122" s="15"/>
      <c r="Y122" s="15"/>
      <c r="Z122" s="15"/>
      <c r="AA122" s="15"/>
      <c r="AB122" s="15"/>
      <c r="AC122" s="15"/>
    </row>
    <row r="123" spans="1:29" s="3" customFormat="1">
      <c r="A123" s="41"/>
      <c r="B123" s="42"/>
      <c r="C123" s="45"/>
      <c r="R123" s="15"/>
      <c r="S123" s="15"/>
      <c r="T123" s="15"/>
      <c r="U123" s="15"/>
      <c r="V123" s="15"/>
      <c r="W123" s="15"/>
      <c r="X123" s="15"/>
      <c r="Y123" s="15"/>
      <c r="Z123" s="15"/>
      <c r="AA123" s="15"/>
      <c r="AB123" s="15"/>
      <c r="AC123" s="15"/>
    </row>
    <row r="124" spans="1:29" s="3" customFormat="1">
      <c r="A124" s="41"/>
      <c r="B124" s="42"/>
      <c r="C124" s="45"/>
      <c r="R124" s="15"/>
      <c r="S124" s="15"/>
      <c r="T124" s="15"/>
      <c r="U124" s="15"/>
      <c r="V124" s="15"/>
      <c r="W124" s="15"/>
      <c r="X124" s="15"/>
      <c r="Y124" s="15"/>
      <c r="Z124" s="15"/>
      <c r="AA124" s="15"/>
      <c r="AB124" s="15"/>
      <c r="AC124" s="15"/>
    </row>
    <row r="125" spans="1:29" s="3" customFormat="1">
      <c r="A125" s="41"/>
      <c r="B125" s="42"/>
      <c r="C125" s="45"/>
      <c r="R125" s="15"/>
      <c r="S125" s="15"/>
      <c r="T125" s="15"/>
      <c r="U125" s="15"/>
      <c r="V125" s="15"/>
      <c r="W125" s="15"/>
      <c r="X125" s="15"/>
      <c r="Y125" s="15"/>
      <c r="Z125" s="15"/>
      <c r="AA125" s="15"/>
      <c r="AB125" s="15"/>
      <c r="AC125" s="15"/>
    </row>
    <row r="126" spans="1:29" s="3" customFormat="1">
      <c r="A126" s="41"/>
      <c r="B126" s="42"/>
      <c r="C126" s="45"/>
      <c r="R126" s="15"/>
      <c r="S126" s="15"/>
      <c r="T126" s="15"/>
      <c r="U126" s="15"/>
      <c r="V126" s="15"/>
      <c r="W126" s="15"/>
      <c r="X126" s="15"/>
      <c r="Y126" s="15"/>
      <c r="Z126" s="15"/>
      <c r="AA126" s="15"/>
      <c r="AB126" s="15"/>
      <c r="AC126" s="15"/>
    </row>
    <row r="127" spans="1:29" s="3" customFormat="1">
      <c r="A127" s="41"/>
      <c r="B127" s="42"/>
      <c r="C127" s="45"/>
      <c r="R127" s="15"/>
      <c r="S127" s="15"/>
      <c r="T127" s="15"/>
      <c r="U127" s="15"/>
      <c r="V127" s="15"/>
      <c r="W127" s="15"/>
      <c r="X127" s="15"/>
      <c r="Y127" s="15"/>
      <c r="Z127" s="15"/>
      <c r="AA127" s="15"/>
      <c r="AB127" s="15"/>
      <c r="AC127" s="15"/>
    </row>
    <row r="128" spans="1:29" s="3" customFormat="1">
      <c r="A128" s="41"/>
      <c r="B128" s="42"/>
      <c r="C128" s="45"/>
      <c r="R128" s="15"/>
      <c r="S128" s="15"/>
      <c r="T128" s="15"/>
      <c r="U128" s="15"/>
      <c r="V128" s="15"/>
      <c r="W128" s="15"/>
      <c r="X128" s="15"/>
      <c r="Y128" s="15"/>
      <c r="Z128" s="15"/>
      <c r="AA128" s="15"/>
      <c r="AB128" s="15"/>
      <c r="AC128" s="15"/>
    </row>
    <row r="129" spans="1:29" s="3" customFormat="1">
      <c r="A129" s="41"/>
      <c r="B129" s="42"/>
      <c r="C129" s="45"/>
      <c r="R129" s="15"/>
      <c r="S129" s="15"/>
      <c r="T129" s="15"/>
      <c r="U129" s="15"/>
      <c r="V129" s="15"/>
      <c r="W129" s="15"/>
      <c r="X129" s="15"/>
      <c r="Y129" s="15"/>
      <c r="Z129" s="15"/>
      <c r="AA129" s="15"/>
      <c r="AB129" s="15"/>
      <c r="AC129" s="15"/>
    </row>
    <row r="130" spans="1:29" s="3" customFormat="1">
      <c r="A130" s="41"/>
      <c r="B130" s="42"/>
      <c r="C130" s="45"/>
      <c r="R130" s="15"/>
      <c r="S130" s="15"/>
      <c r="T130" s="15"/>
      <c r="U130" s="15"/>
      <c r="V130" s="15"/>
      <c r="W130" s="15"/>
      <c r="X130" s="15"/>
      <c r="Y130" s="15"/>
      <c r="Z130" s="15"/>
      <c r="AA130" s="15"/>
      <c r="AB130" s="15"/>
      <c r="AC130" s="15"/>
    </row>
    <row r="131" spans="1:29" s="3" customFormat="1">
      <c r="A131" s="41"/>
      <c r="B131" s="42"/>
      <c r="C131" s="45"/>
      <c r="R131" s="15"/>
      <c r="S131" s="15"/>
      <c r="T131" s="15"/>
      <c r="U131" s="15"/>
      <c r="V131" s="15"/>
      <c r="W131" s="15"/>
      <c r="X131" s="15"/>
      <c r="Y131" s="15"/>
      <c r="Z131" s="15"/>
      <c r="AA131" s="15"/>
      <c r="AB131" s="15"/>
      <c r="AC131" s="15"/>
    </row>
    <row r="132" spans="1:29" s="3" customFormat="1">
      <c r="A132" s="41"/>
      <c r="B132" s="42"/>
      <c r="C132" s="45"/>
      <c r="R132" s="15"/>
      <c r="S132" s="15"/>
      <c r="T132" s="15"/>
      <c r="U132" s="15"/>
      <c r="V132" s="15"/>
      <c r="W132" s="15"/>
      <c r="X132" s="15"/>
      <c r="Y132" s="15"/>
      <c r="Z132" s="15"/>
      <c r="AA132" s="15"/>
      <c r="AB132" s="15"/>
      <c r="AC132" s="15"/>
    </row>
    <row r="133" spans="1:29" s="3" customFormat="1">
      <c r="A133" s="41"/>
      <c r="B133" s="42"/>
      <c r="C133" s="45"/>
      <c r="R133" s="15"/>
      <c r="S133" s="15"/>
      <c r="T133" s="15"/>
      <c r="U133" s="15"/>
      <c r="V133" s="15"/>
      <c r="W133" s="15"/>
      <c r="X133" s="15"/>
      <c r="Y133" s="15"/>
      <c r="Z133" s="15"/>
      <c r="AA133" s="15"/>
      <c r="AB133" s="15"/>
      <c r="AC133" s="15"/>
    </row>
    <row r="134" spans="1:29" s="3" customFormat="1">
      <c r="A134" s="41"/>
      <c r="B134" s="42"/>
      <c r="C134" s="45"/>
      <c r="R134" s="15"/>
      <c r="S134" s="15"/>
      <c r="T134" s="15"/>
      <c r="U134" s="15"/>
      <c r="V134" s="15"/>
      <c r="W134" s="15"/>
      <c r="X134" s="15"/>
      <c r="Y134" s="15"/>
      <c r="Z134" s="15"/>
      <c r="AA134" s="15"/>
      <c r="AB134" s="15"/>
      <c r="AC134" s="15"/>
    </row>
    <row r="135" spans="1:29" s="3" customFormat="1">
      <c r="A135" s="41"/>
      <c r="B135" s="42"/>
      <c r="C135" s="45"/>
      <c r="R135" s="15"/>
      <c r="S135" s="15"/>
      <c r="T135" s="15"/>
      <c r="U135" s="15"/>
      <c r="V135" s="15"/>
      <c r="W135" s="15"/>
      <c r="X135" s="15"/>
      <c r="Y135" s="15"/>
      <c r="Z135" s="15"/>
      <c r="AA135" s="15"/>
      <c r="AB135" s="15"/>
      <c r="AC135" s="15"/>
    </row>
    <row r="136" spans="1:29" s="3" customFormat="1">
      <c r="A136" s="41"/>
      <c r="B136" s="42"/>
      <c r="C136" s="45"/>
      <c r="R136" s="15"/>
      <c r="S136" s="15"/>
      <c r="T136" s="15"/>
      <c r="U136" s="15"/>
      <c r="V136" s="15"/>
      <c r="W136" s="15"/>
      <c r="X136" s="15"/>
      <c r="Y136" s="15"/>
      <c r="Z136" s="15"/>
      <c r="AA136" s="15"/>
      <c r="AB136" s="15"/>
      <c r="AC136" s="15"/>
    </row>
    <row r="137" spans="1:29" s="3" customFormat="1">
      <c r="A137" s="41"/>
      <c r="B137" s="42"/>
      <c r="C137" s="45"/>
      <c r="R137" s="15"/>
      <c r="S137" s="15"/>
      <c r="T137" s="15"/>
      <c r="U137" s="15"/>
      <c r="V137" s="15"/>
      <c r="W137" s="15"/>
      <c r="X137" s="15"/>
      <c r="Y137" s="15"/>
      <c r="Z137" s="15"/>
      <c r="AA137" s="15"/>
      <c r="AB137" s="15"/>
      <c r="AC137" s="15"/>
    </row>
    <row r="138" spans="1:29" s="3" customFormat="1">
      <c r="A138" s="41"/>
      <c r="B138" s="42"/>
      <c r="C138" s="45"/>
      <c r="R138" s="15"/>
      <c r="S138" s="15"/>
      <c r="T138" s="15"/>
      <c r="U138" s="15"/>
      <c r="V138" s="15"/>
      <c r="W138" s="15"/>
      <c r="X138" s="15"/>
      <c r="Y138" s="15"/>
      <c r="Z138" s="15"/>
      <c r="AA138" s="15"/>
      <c r="AB138" s="15"/>
      <c r="AC138" s="15"/>
    </row>
    <row r="139" spans="1:29" s="3" customFormat="1">
      <c r="A139" s="41"/>
      <c r="B139" s="42"/>
      <c r="C139" s="45"/>
      <c r="R139" s="15"/>
      <c r="S139" s="15"/>
      <c r="T139" s="15"/>
      <c r="U139" s="15"/>
      <c r="V139" s="15"/>
      <c r="W139" s="15"/>
      <c r="X139" s="15"/>
      <c r="Y139" s="15"/>
      <c r="Z139" s="15"/>
      <c r="AA139" s="15"/>
      <c r="AB139" s="15"/>
      <c r="AC139" s="15"/>
    </row>
    <row r="140" spans="1:29" s="3" customFormat="1">
      <c r="A140" s="41"/>
      <c r="B140" s="42"/>
      <c r="C140" s="45"/>
      <c r="R140" s="15"/>
      <c r="S140" s="15"/>
      <c r="T140" s="15"/>
      <c r="U140" s="15"/>
      <c r="V140" s="15"/>
      <c r="W140" s="15"/>
      <c r="X140" s="15"/>
      <c r="Y140" s="15"/>
      <c r="Z140" s="15"/>
      <c r="AA140" s="15"/>
      <c r="AB140" s="15"/>
      <c r="AC140" s="15"/>
    </row>
    <row r="141" spans="1:29" s="3" customFormat="1">
      <c r="A141" s="41"/>
      <c r="B141" s="42"/>
      <c r="C141" s="45"/>
      <c r="R141" s="15"/>
      <c r="S141" s="15"/>
      <c r="T141" s="15"/>
      <c r="U141" s="15"/>
      <c r="V141" s="15"/>
      <c r="W141" s="15"/>
      <c r="X141" s="15"/>
      <c r="Y141" s="15"/>
      <c r="Z141" s="15"/>
      <c r="AA141" s="15"/>
      <c r="AB141" s="15"/>
      <c r="AC141" s="15"/>
    </row>
    <row r="142" spans="1:29" s="3" customFormat="1">
      <c r="A142" s="41"/>
      <c r="B142" s="42"/>
      <c r="C142" s="45"/>
      <c r="R142" s="15"/>
      <c r="S142" s="15"/>
      <c r="T142" s="15"/>
      <c r="U142" s="15"/>
      <c r="V142" s="15"/>
      <c r="W142" s="15"/>
      <c r="X142" s="15"/>
      <c r="Y142" s="15"/>
      <c r="Z142" s="15"/>
      <c r="AA142" s="15"/>
      <c r="AB142" s="15"/>
      <c r="AC142" s="15"/>
    </row>
    <row r="143" spans="1:29" s="3" customFormat="1">
      <c r="A143" s="41"/>
      <c r="B143" s="42"/>
      <c r="C143" s="45"/>
      <c r="R143" s="15"/>
      <c r="S143" s="15"/>
      <c r="T143" s="15"/>
      <c r="U143" s="15"/>
      <c r="V143" s="15"/>
      <c r="W143" s="15"/>
      <c r="X143" s="15"/>
      <c r="Y143" s="15"/>
      <c r="Z143" s="15"/>
      <c r="AA143" s="15"/>
      <c r="AB143" s="15"/>
      <c r="AC143" s="15"/>
    </row>
    <row r="144" spans="1:29" s="3" customFormat="1">
      <c r="A144" s="41"/>
      <c r="B144" s="42"/>
      <c r="C144" s="45"/>
      <c r="R144" s="15"/>
      <c r="S144" s="15"/>
      <c r="T144" s="15"/>
      <c r="U144" s="15"/>
      <c r="V144" s="15"/>
      <c r="W144" s="15"/>
      <c r="X144" s="15"/>
      <c r="Y144" s="15"/>
      <c r="Z144" s="15"/>
      <c r="AA144" s="15"/>
      <c r="AB144" s="15"/>
      <c r="AC144" s="15"/>
    </row>
    <row r="145" spans="1:29" s="3" customFormat="1">
      <c r="A145" s="41"/>
      <c r="B145" s="42"/>
      <c r="C145" s="45"/>
      <c r="R145" s="15"/>
      <c r="S145" s="15"/>
      <c r="T145" s="15"/>
      <c r="U145" s="15"/>
      <c r="V145" s="15"/>
      <c r="W145" s="15"/>
      <c r="X145" s="15"/>
      <c r="Y145" s="15"/>
      <c r="Z145" s="15"/>
      <c r="AA145" s="15"/>
      <c r="AB145" s="15"/>
      <c r="AC145" s="15"/>
    </row>
    <row r="146" spans="1:29" s="3" customFormat="1">
      <c r="A146" s="41"/>
      <c r="B146" s="42"/>
      <c r="C146" s="45"/>
      <c r="R146" s="15"/>
      <c r="S146" s="15"/>
      <c r="T146" s="15"/>
      <c r="U146" s="15"/>
      <c r="V146" s="15"/>
      <c r="W146" s="15"/>
      <c r="X146" s="15"/>
      <c r="Y146" s="15"/>
      <c r="Z146" s="15"/>
      <c r="AA146" s="15"/>
      <c r="AB146" s="15"/>
      <c r="AC146" s="15"/>
    </row>
    <row r="147" spans="1:29" s="3" customFormat="1">
      <c r="A147" s="41"/>
      <c r="B147" s="42"/>
      <c r="C147" s="45"/>
      <c r="R147" s="15"/>
      <c r="S147" s="15"/>
      <c r="T147" s="15"/>
      <c r="U147" s="15"/>
      <c r="V147" s="15"/>
      <c r="W147" s="15"/>
      <c r="X147" s="15"/>
      <c r="Y147" s="15"/>
      <c r="Z147" s="15"/>
      <c r="AA147" s="15"/>
      <c r="AB147" s="15"/>
      <c r="AC147" s="15"/>
    </row>
    <row r="148" spans="1:29" s="3" customFormat="1">
      <c r="A148" s="41"/>
      <c r="B148" s="42"/>
      <c r="C148" s="45"/>
      <c r="R148" s="15"/>
      <c r="S148" s="15"/>
      <c r="T148" s="15"/>
      <c r="U148" s="15"/>
      <c r="V148" s="15"/>
      <c r="W148" s="15"/>
      <c r="X148" s="15"/>
      <c r="Y148" s="15"/>
      <c r="Z148" s="15"/>
      <c r="AA148" s="15"/>
      <c r="AB148" s="15"/>
      <c r="AC148" s="15"/>
    </row>
    <row r="149" spans="1:29" s="3" customFormat="1">
      <c r="A149" s="41"/>
      <c r="B149" s="42"/>
      <c r="C149" s="45"/>
      <c r="R149" s="15"/>
      <c r="S149" s="15"/>
      <c r="T149" s="15"/>
      <c r="U149" s="15"/>
      <c r="V149" s="15"/>
      <c r="W149" s="15"/>
      <c r="X149" s="15"/>
      <c r="Y149" s="15"/>
      <c r="Z149" s="15"/>
      <c r="AA149" s="15"/>
      <c r="AB149" s="15"/>
      <c r="AC149" s="15"/>
    </row>
    <row r="150" spans="1:29" s="3" customFormat="1">
      <c r="A150" s="41"/>
      <c r="B150" s="42"/>
      <c r="C150" s="45"/>
      <c r="R150" s="15"/>
      <c r="S150" s="15"/>
      <c r="T150" s="15"/>
      <c r="U150" s="15"/>
      <c r="V150" s="15"/>
      <c r="W150" s="15"/>
      <c r="X150" s="15"/>
      <c r="Y150" s="15"/>
      <c r="Z150" s="15"/>
      <c r="AA150" s="15"/>
      <c r="AB150" s="15"/>
      <c r="AC150" s="15"/>
    </row>
    <row r="151" spans="1:29" s="3" customFormat="1">
      <c r="A151" s="41"/>
      <c r="B151" s="42"/>
      <c r="C151" s="45"/>
      <c r="R151" s="15"/>
      <c r="S151" s="15"/>
      <c r="T151" s="15"/>
      <c r="U151" s="15"/>
      <c r="V151" s="15"/>
      <c r="W151" s="15"/>
      <c r="X151" s="15"/>
      <c r="Y151" s="15"/>
      <c r="Z151" s="15"/>
      <c r="AA151" s="15"/>
      <c r="AB151" s="15"/>
      <c r="AC151" s="15"/>
    </row>
    <row r="152" spans="1:29" s="3" customFormat="1">
      <c r="A152" s="41"/>
      <c r="B152" s="42"/>
      <c r="C152" s="45"/>
      <c r="R152" s="15"/>
      <c r="S152" s="15"/>
      <c r="T152" s="15"/>
      <c r="U152" s="15"/>
      <c r="V152" s="15"/>
      <c r="W152" s="15"/>
      <c r="X152" s="15"/>
      <c r="Y152" s="15"/>
      <c r="Z152" s="15"/>
      <c r="AA152" s="15"/>
      <c r="AB152" s="15"/>
      <c r="AC152" s="15"/>
    </row>
    <row r="153" spans="1:29" s="3" customFormat="1">
      <c r="A153" s="41"/>
      <c r="B153" s="42"/>
      <c r="C153" s="45"/>
      <c r="R153" s="15"/>
      <c r="S153" s="15"/>
      <c r="T153" s="15"/>
      <c r="U153" s="15"/>
      <c r="V153" s="15"/>
      <c r="W153" s="15"/>
      <c r="X153" s="15"/>
      <c r="Y153" s="15"/>
      <c r="Z153" s="15"/>
      <c r="AA153" s="15"/>
      <c r="AB153" s="15"/>
      <c r="AC153" s="15"/>
    </row>
    <row r="154" spans="1:29" s="3" customFormat="1">
      <c r="A154" s="41"/>
      <c r="B154" s="42"/>
      <c r="C154" s="45"/>
      <c r="R154" s="15"/>
      <c r="S154" s="15"/>
      <c r="T154" s="15"/>
      <c r="U154" s="15"/>
      <c r="V154" s="15"/>
      <c r="W154" s="15"/>
      <c r="X154" s="15"/>
      <c r="Y154" s="15"/>
      <c r="Z154" s="15"/>
      <c r="AA154" s="15"/>
      <c r="AB154" s="15"/>
      <c r="AC154" s="15"/>
    </row>
    <row r="155" spans="1:29" s="3" customFormat="1">
      <c r="A155" s="41"/>
      <c r="B155" s="42"/>
      <c r="C155" s="45"/>
      <c r="R155" s="15"/>
      <c r="S155" s="15"/>
      <c r="T155" s="15"/>
      <c r="U155" s="15"/>
      <c r="V155" s="15"/>
      <c r="W155" s="15"/>
      <c r="X155" s="15"/>
      <c r="Y155" s="15"/>
      <c r="Z155" s="15"/>
      <c r="AA155" s="15"/>
      <c r="AB155" s="15"/>
      <c r="AC155" s="15"/>
    </row>
    <row r="156" spans="1:29" s="3" customFormat="1">
      <c r="A156" s="41"/>
      <c r="B156" s="42"/>
      <c r="C156" s="45"/>
      <c r="R156" s="15"/>
      <c r="S156" s="15"/>
      <c r="T156" s="15"/>
      <c r="U156" s="15"/>
      <c r="V156" s="15"/>
      <c r="W156" s="15"/>
      <c r="X156" s="15"/>
      <c r="Y156" s="15"/>
      <c r="Z156" s="15"/>
      <c r="AA156" s="15"/>
      <c r="AB156" s="15"/>
      <c r="AC156" s="15"/>
    </row>
    <row r="157" spans="1:29" s="3" customFormat="1">
      <c r="A157" s="41"/>
      <c r="B157" s="42"/>
      <c r="C157" s="45"/>
      <c r="R157" s="15"/>
      <c r="S157" s="15"/>
      <c r="T157" s="15"/>
      <c r="U157" s="15"/>
      <c r="V157" s="15"/>
      <c r="W157" s="15"/>
      <c r="X157" s="15"/>
      <c r="Y157" s="15"/>
      <c r="Z157" s="15"/>
      <c r="AA157" s="15"/>
      <c r="AB157" s="15"/>
      <c r="AC157" s="15"/>
    </row>
    <row r="158" spans="1:29" s="3" customFormat="1">
      <c r="A158" s="41"/>
      <c r="B158" s="42"/>
      <c r="C158" s="45"/>
      <c r="R158" s="15"/>
      <c r="S158" s="15"/>
      <c r="T158" s="15"/>
      <c r="U158" s="15"/>
      <c r="V158" s="15"/>
      <c r="W158" s="15"/>
      <c r="X158" s="15"/>
      <c r="Y158" s="15"/>
      <c r="Z158" s="15"/>
      <c r="AA158" s="15"/>
      <c r="AB158" s="15"/>
      <c r="AC158" s="15"/>
    </row>
    <row r="159" spans="1:29" s="3" customFormat="1">
      <c r="A159" s="41"/>
      <c r="B159" s="42"/>
      <c r="C159" s="45"/>
      <c r="R159" s="15"/>
      <c r="S159" s="15"/>
      <c r="T159" s="15"/>
      <c r="U159" s="15"/>
      <c r="V159" s="15"/>
      <c r="W159" s="15"/>
      <c r="X159" s="15"/>
      <c r="Y159" s="15"/>
      <c r="Z159" s="15"/>
      <c r="AA159" s="15"/>
      <c r="AB159" s="15"/>
      <c r="AC159" s="15"/>
    </row>
    <row r="160" spans="1:29" s="3" customFormat="1">
      <c r="A160" s="41"/>
      <c r="B160" s="42"/>
      <c r="C160" s="45"/>
      <c r="R160" s="15"/>
      <c r="S160" s="15"/>
      <c r="T160" s="15"/>
      <c r="U160" s="15"/>
      <c r="V160" s="15"/>
      <c r="W160" s="15"/>
      <c r="X160" s="15"/>
      <c r="Y160" s="15"/>
      <c r="Z160" s="15"/>
      <c r="AA160" s="15"/>
      <c r="AB160" s="15"/>
      <c r="AC160" s="15"/>
    </row>
    <row r="161" spans="1:29" s="3" customFormat="1">
      <c r="A161" s="41"/>
      <c r="B161" s="42"/>
      <c r="C161" s="45"/>
      <c r="R161" s="15"/>
      <c r="S161" s="15"/>
      <c r="T161" s="15"/>
      <c r="U161" s="15"/>
      <c r="V161" s="15"/>
      <c r="W161" s="15"/>
      <c r="X161" s="15"/>
      <c r="Y161" s="15"/>
      <c r="Z161" s="15"/>
      <c r="AA161" s="15"/>
      <c r="AB161" s="15"/>
      <c r="AC161" s="15"/>
    </row>
    <row r="162" spans="1:29" s="3" customFormat="1">
      <c r="A162" s="41"/>
      <c r="B162" s="42"/>
      <c r="C162" s="45"/>
      <c r="R162" s="15"/>
      <c r="S162" s="15"/>
      <c r="T162" s="15"/>
      <c r="U162" s="15"/>
      <c r="V162" s="15"/>
      <c r="W162" s="15"/>
      <c r="X162" s="15"/>
      <c r="Y162" s="15"/>
      <c r="Z162" s="15"/>
      <c r="AA162" s="15"/>
      <c r="AB162" s="15"/>
      <c r="AC162" s="15"/>
    </row>
    <row r="163" spans="1:29" s="3" customFormat="1">
      <c r="A163" s="41"/>
      <c r="B163" s="42"/>
      <c r="C163" s="45"/>
      <c r="R163" s="15"/>
      <c r="S163" s="15"/>
      <c r="T163" s="15"/>
      <c r="U163" s="15"/>
      <c r="V163" s="15"/>
      <c r="W163" s="15"/>
      <c r="X163" s="15"/>
      <c r="Y163" s="15"/>
      <c r="Z163" s="15"/>
      <c r="AA163" s="15"/>
      <c r="AB163" s="15"/>
      <c r="AC163" s="15"/>
    </row>
    <row r="164" spans="1:29" s="3" customFormat="1">
      <c r="A164" s="41"/>
      <c r="B164" s="42"/>
      <c r="C164" s="45"/>
      <c r="R164" s="15"/>
      <c r="S164" s="15"/>
      <c r="T164" s="15"/>
      <c r="U164" s="15"/>
      <c r="V164" s="15"/>
      <c r="W164" s="15"/>
      <c r="X164" s="15"/>
      <c r="Y164" s="15"/>
      <c r="Z164" s="15"/>
      <c r="AA164" s="15"/>
      <c r="AB164" s="15"/>
      <c r="AC164" s="15"/>
    </row>
    <row r="165" spans="1:29" s="3" customFormat="1">
      <c r="A165" s="41"/>
      <c r="B165" s="42"/>
      <c r="C165" s="45"/>
      <c r="R165" s="15"/>
      <c r="S165" s="15"/>
      <c r="T165" s="15"/>
      <c r="U165" s="15"/>
      <c r="V165" s="15"/>
      <c r="W165" s="15"/>
      <c r="X165" s="15"/>
      <c r="Y165" s="15"/>
      <c r="Z165" s="15"/>
      <c r="AA165" s="15"/>
      <c r="AB165" s="15"/>
      <c r="AC165" s="15"/>
    </row>
    <row r="166" spans="1:29" s="3" customFormat="1">
      <c r="A166" s="41"/>
      <c r="B166" s="42"/>
      <c r="C166" s="45"/>
      <c r="R166" s="15"/>
      <c r="S166" s="15"/>
      <c r="T166" s="15"/>
      <c r="U166" s="15"/>
      <c r="V166" s="15"/>
      <c r="W166" s="15"/>
      <c r="X166" s="15"/>
      <c r="Y166" s="15"/>
      <c r="Z166" s="15"/>
      <c r="AA166" s="15"/>
      <c r="AB166" s="15"/>
      <c r="AC166" s="15"/>
    </row>
    <row r="167" spans="1:29" s="3" customFormat="1">
      <c r="A167" s="41"/>
      <c r="B167" s="42"/>
      <c r="C167" s="45"/>
      <c r="R167" s="15"/>
      <c r="S167" s="15"/>
      <c r="T167" s="15"/>
      <c r="U167" s="15"/>
      <c r="V167" s="15"/>
      <c r="W167" s="15"/>
      <c r="X167" s="15"/>
      <c r="Y167" s="15"/>
      <c r="Z167" s="15"/>
      <c r="AA167" s="15"/>
      <c r="AB167" s="15"/>
      <c r="AC167" s="15"/>
    </row>
    <row r="168" spans="1:29" s="3" customFormat="1">
      <c r="A168" s="41"/>
      <c r="B168" s="42"/>
      <c r="C168" s="45"/>
      <c r="R168" s="15"/>
      <c r="S168" s="15"/>
      <c r="T168" s="15"/>
      <c r="U168" s="15"/>
      <c r="V168" s="15"/>
      <c r="W168" s="15"/>
      <c r="X168" s="15"/>
      <c r="Y168" s="15"/>
      <c r="Z168" s="15"/>
      <c r="AA168" s="15"/>
      <c r="AB168" s="15"/>
      <c r="AC168" s="15"/>
    </row>
    <row r="169" spans="1:29" s="3" customFormat="1">
      <c r="A169" s="41"/>
      <c r="B169" s="42"/>
      <c r="C169" s="45"/>
      <c r="R169" s="15"/>
      <c r="S169" s="15"/>
      <c r="T169" s="15"/>
      <c r="U169" s="15"/>
      <c r="V169" s="15"/>
      <c r="W169" s="15"/>
      <c r="X169" s="15"/>
      <c r="Y169" s="15"/>
      <c r="Z169" s="15"/>
      <c r="AA169" s="15"/>
      <c r="AB169" s="15"/>
      <c r="AC169" s="15"/>
    </row>
    <row r="170" spans="1:29" s="3" customFormat="1">
      <c r="A170" s="41"/>
      <c r="B170" s="42"/>
      <c r="C170" s="45"/>
      <c r="R170" s="15"/>
      <c r="S170" s="15"/>
      <c r="T170" s="15"/>
      <c r="U170" s="15"/>
      <c r="V170" s="15"/>
      <c r="W170" s="15"/>
      <c r="X170" s="15"/>
      <c r="Y170" s="15"/>
      <c r="Z170" s="15"/>
      <c r="AA170" s="15"/>
      <c r="AB170" s="15"/>
      <c r="AC170" s="15"/>
    </row>
    <row r="171" spans="1:29" s="3" customFormat="1">
      <c r="A171" s="41"/>
      <c r="B171" s="42"/>
      <c r="C171" s="45"/>
      <c r="R171" s="15"/>
      <c r="S171" s="15"/>
      <c r="T171" s="15"/>
      <c r="U171" s="15"/>
      <c r="V171" s="15"/>
      <c r="W171" s="15"/>
      <c r="X171" s="15"/>
      <c r="Y171" s="15"/>
      <c r="Z171" s="15"/>
      <c r="AA171" s="15"/>
      <c r="AB171" s="15"/>
      <c r="AC171" s="15"/>
    </row>
    <row r="172" spans="1:29" s="3" customFormat="1">
      <c r="A172" s="41"/>
      <c r="B172" s="42"/>
      <c r="C172" s="45"/>
      <c r="R172" s="15"/>
      <c r="S172" s="15"/>
      <c r="T172" s="15"/>
      <c r="U172" s="15"/>
      <c r="V172" s="15"/>
      <c r="W172" s="15"/>
      <c r="X172" s="15"/>
      <c r="Y172" s="15"/>
      <c r="Z172" s="15"/>
      <c r="AA172" s="15"/>
      <c r="AB172" s="15"/>
      <c r="AC172" s="15"/>
    </row>
    <row r="173" spans="1:29" s="3" customFormat="1">
      <c r="A173" s="41"/>
      <c r="B173" s="42"/>
      <c r="C173" s="45"/>
      <c r="R173" s="15"/>
      <c r="S173" s="15"/>
      <c r="T173" s="15"/>
      <c r="U173" s="15"/>
      <c r="V173" s="15"/>
      <c r="W173" s="15"/>
      <c r="X173" s="15"/>
      <c r="Y173" s="15"/>
      <c r="Z173" s="15"/>
      <c r="AA173" s="15"/>
      <c r="AB173" s="15"/>
      <c r="AC173" s="15"/>
    </row>
    <row r="174" spans="1:29" s="3" customFormat="1">
      <c r="A174" s="41"/>
      <c r="B174" s="42"/>
      <c r="C174" s="45"/>
      <c r="R174" s="15"/>
      <c r="S174" s="15"/>
      <c r="T174" s="15"/>
      <c r="U174" s="15"/>
      <c r="V174" s="15"/>
      <c r="W174" s="15"/>
      <c r="X174" s="15"/>
      <c r="Y174" s="15"/>
      <c r="Z174" s="15"/>
      <c r="AA174" s="15"/>
      <c r="AB174" s="15"/>
      <c r="AC174" s="15"/>
    </row>
    <row r="175" spans="1:29" s="3" customFormat="1">
      <c r="A175" s="41"/>
      <c r="B175" s="42"/>
      <c r="C175" s="45"/>
      <c r="R175" s="15"/>
      <c r="S175" s="15"/>
      <c r="T175" s="15"/>
      <c r="U175" s="15"/>
      <c r="V175" s="15"/>
      <c r="W175" s="15"/>
      <c r="X175" s="15"/>
      <c r="Y175" s="15"/>
      <c r="Z175" s="15"/>
      <c r="AA175" s="15"/>
      <c r="AB175" s="15"/>
      <c r="AC175" s="15"/>
    </row>
    <row r="176" spans="1:29" s="3" customFormat="1">
      <c r="A176" s="41"/>
      <c r="B176" s="42"/>
      <c r="C176" s="45"/>
      <c r="R176" s="15"/>
      <c r="S176" s="15"/>
      <c r="T176" s="15"/>
      <c r="U176" s="15"/>
      <c r="V176" s="15"/>
      <c r="W176" s="15"/>
      <c r="X176" s="15"/>
      <c r="Y176" s="15"/>
      <c r="Z176" s="15"/>
      <c r="AA176" s="15"/>
      <c r="AB176" s="15"/>
      <c r="AC176" s="15"/>
    </row>
    <row r="177" spans="1:29" s="3" customFormat="1">
      <c r="A177" s="41"/>
      <c r="B177" s="42"/>
      <c r="C177" s="45"/>
      <c r="R177" s="15"/>
      <c r="S177" s="15"/>
      <c r="T177" s="15"/>
      <c r="U177" s="15"/>
      <c r="V177" s="15"/>
      <c r="W177" s="15"/>
      <c r="X177" s="15"/>
      <c r="Y177" s="15"/>
      <c r="Z177" s="15"/>
      <c r="AA177" s="15"/>
      <c r="AB177" s="15"/>
      <c r="AC177" s="15"/>
    </row>
    <row r="178" spans="1:29" s="3" customFormat="1">
      <c r="A178" s="41"/>
      <c r="B178" s="42"/>
      <c r="C178" s="45"/>
      <c r="R178" s="15"/>
      <c r="S178" s="15"/>
      <c r="T178" s="15"/>
      <c r="U178" s="15"/>
      <c r="V178" s="15"/>
      <c r="W178" s="15"/>
      <c r="X178" s="15"/>
      <c r="Y178" s="15"/>
      <c r="Z178" s="15"/>
      <c r="AA178" s="15"/>
      <c r="AB178" s="15"/>
      <c r="AC178" s="15"/>
    </row>
    <row r="179" spans="1:29" s="3" customFormat="1">
      <c r="A179" s="41"/>
      <c r="B179" s="42"/>
      <c r="C179" s="45"/>
      <c r="R179" s="15"/>
      <c r="S179" s="15"/>
      <c r="T179" s="15"/>
      <c r="U179" s="15"/>
      <c r="V179" s="15"/>
      <c r="W179" s="15"/>
      <c r="X179" s="15"/>
      <c r="Y179" s="15"/>
      <c r="Z179" s="15"/>
      <c r="AA179" s="15"/>
      <c r="AB179" s="15"/>
      <c r="AC179" s="15"/>
    </row>
    <row r="180" spans="1:29" s="3" customFormat="1">
      <c r="A180" s="41"/>
      <c r="B180" s="42"/>
      <c r="C180" s="45"/>
      <c r="R180" s="15"/>
      <c r="S180" s="15"/>
      <c r="T180" s="15"/>
      <c r="U180" s="15"/>
      <c r="V180" s="15"/>
      <c r="W180" s="15"/>
      <c r="X180" s="15"/>
      <c r="Y180" s="15"/>
      <c r="Z180" s="15"/>
      <c r="AA180" s="15"/>
      <c r="AB180" s="15"/>
      <c r="AC180" s="15"/>
    </row>
    <row r="181" spans="1:29" s="3" customFormat="1">
      <c r="A181" s="41"/>
      <c r="B181" s="42"/>
      <c r="C181" s="45"/>
      <c r="R181" s="15"/>
      <c r="S181" s="15"/>
      <c r="T181" s="15"/>
      <c r="U181" s="15"/>
      <c r="V181" s="15"/>
      <c r="W181" s="15"/>
      <c r="X181" s="15"/>
      <c r="Y181" s="15"/>
      <c r="Z181" s="15"/>
      <c r="AA181" s="15"/>
      <c r="AB181" s="15"/>
      <c r="AC181" s="15"/>
    </row>
    <row r="182" spans="1:29" s="3" customFormat="1">
      <c r="A182" s="41"/>
      <c r="B182" s="42"/>
      <c r="C182" s="45"/>
      <c r="R182" s="15"/>
      <c r="S182" s="15"/>
      <c r="T182" s="15"/>
      <c r="U182" s="15"/>
      <c r="V182" s="15"/>
      <c r="W182" s="15"/>
      <c r="X182" s="15"/>
      <c r="Y182" s="15"/>
      <c r="Z182" s="15"/>
      <c r="AA182" s="15"/>
      <c r="AB182" s="15"/>
      <c r="AC182" s="15"/>
    </row>
    <row r="183" spans="1:29" s="3" customFormat="1">
      <c r="A183" s="41"/>
      <c r="B183" s="42"/>
      <c r="C183" s="45"/>
      <c r="R183" s="15"/>
      <c r="S183" s="15"/>
      <c r="T183" s="15"/>
      <c r="U183" s="15"/>
      <c r="V183" s="15"/>
      <c r="W183" s="15"/>
      <c r="X183" s="15"/>
      <c r="Y183" s="15"/>
      <c r="Z183" s="15"/>
      <c r="AA183" s="15"/>
      <c r="AB183" s="15"/>
      <c r="AC183" s="15"/>
    </row>
    <row r="184" spans="1:29" s="3" customFormat="1">
      <c r="A184" s="41"/>
      <c r="B184" s="42"/>
      <c r="C184" s="45"/>
      <c r="R184" s="15"/>
      <c r="S184" s="15"/>
      <c r="T184" s="15"/>
      <c r="U184" s="15"/>
      <c r="V184" s="15"/>
      <c r="W184" s="15"/>
      <c r="X184" s="15"/>
      <c r="Y184" s="15"/>
      <c r="Z184" s="15"/>
      <c r="AA184" s="15"/>
      <c r="AB184" s="15"/>
      <c r="AC184" s="15"/>
    </row>
    <row r="185" spans="1:29" s="3" customFormat="1">
      <c r="A185" s="41"/>
      <c r="B185" s="42"/>
      <c r="C185" s="45"/>
      <c r="R185" s="15"/>
      <c r="S185" s="15"/>
      <c r="T185" s="15"/>
      <c r="U185" s="15"/>
      <c r="V185" s="15"/>
      <c r="W185" s="15"/>
      <c r="X185" s="15"/>
      <c r="Y185" s="15"/>
      <c r="Z185" s="15"/>
      <c r="AA185" s="15"/>
      <c r="AB185" s="15"/>
      <c r="AC185" s="15"/>
    </row>
    <row r="186" spans="1:29" s="3" customFormat="1">
      <c r="A186" s="41"/>
      <c r="B186" s="42"/>
      <c r="C186" s="45"/>
      <c r="R186" s="15"/>
      <c r="S186" s="15"/>
      <c r="T186" s="15"/>
      <c r="U186" s="15"/>
      <c r="V186" s="15"/>
      <c r="W186" s="15"/>
      <c r="X186" s="15"/>
      <c r="Y186" s="15"/>
      <c r="Z186" s="15"/>
      <c r="AA186" s="15"/>
      <c r="AB186" s="15"/>
      <c r="AC186" s="15"/>
    </row>
    <row r="187" spans="1:29" s="3" customFormat="1">
      <c r="A187" s="41"/>
      <c r="B187" s="42"/>
      <c r="C187" s="45"/>
      <c r="R187" s="15"/>
      <c r="S187" s="15"/>
      <c r="T187" s="15"/>
      <c r="U187" s="15"/>
      <c r="V187" s="15"/>
      <c r="W187" s="15"/>
      <c r="X187" s="15"/>
      <c r="Y187" s="15"/>
      <c r="Z187" s="15"/>
      <c r="AA187" s="15"/>
      <c r="AB187" s="15"/>
      <c r="AC187" s="15"/>
    </row>
    <row r="188" spans="1:29" s="3" customFormat="1">
      <c r="A188" s="41"/>
      <c r="B188" s="42"/>
      <c r="C188" s="45"/>
      <c r="R188" s="15"/>
      <c r="S188" s="15"/>
      <c r="T188" s="15"/>
      <c r="U188" s="15"/>
      <c r="V188" s="15"/>
      <c r="W188" s="15"/>
      <c r="X188" s="15"/>
      <c r="Y188" s="15"/>
      <c r="Z188" s="15"/>
      <c r="AA188" s="15"/>
      <c r="AB188" s="15"/>
      <c r="AC188" s="15"/>
    </row>
    <row r="189" spans="1:29" s="3" customFormat="1">
      <c r="A189" s="41"/>
      <c r="B189" s="42"/>
      <c r="C189" s="45"/>
      <c r="R189" s="15"/>
      <c r="S189" s="15"/>
      <c r="T189" s="15"/>
      <c r="U189" s="15"/>
      <c r="V189" s="15"/>
      <c r="W189" s="15"/>
      <c r="X189" s="15"/>
      <c r="Y189" s="15"/>
      <c r="Z189" s="15"/>
      <c r="AA189" s="15"/>
      <c r="AB189" s="15"/>
      <c r="AC189" s="15"/>
    </row>
    <row r="190" spans="1:29" s="3" customFormat="1">
      <c r="A190" s="41"/>
      <c r="B190" s="42"/>
      <c r="C190" s="45"/>
      <c r="R190" s="15"/>
      <c r="S190" s="15"/>
      <c r="T190" s="15"/>
      <c r="U190" s="15"/>
      <c r="V190" s="15"/>
      <c r="W190" s="15"/>
      <c r="X190" s="15"/>
      <c r="Y190" s="15"/>
      <c r="Z190" s="15"/>
      <c r="AA190" s="15"/>
      <c r="AB190" s="15"/>
      <c r="AC190" s="15"/>
    </row>
    <row r="191" spans="1:29" s="3" customFormat="1">
      <c r="A191" s="41"/>
      <c r="B191" s="42"/>
      <c r="C191" s="45"/>
      <c r="R191" s="15"/>
      <c r="S191" s="15"/>
      <c r="T191" s="15"/>
      <c r="U191" s="15"/>
      <c r="V191" s="15"/>
      <c r="W191" s="15"/>
      <c r="X191" s="15"/>
      <c r="Y191" s="15"/>
      <c r="Z191" s="15"/>
      <c r="AA191" s="15"/>
      <c r="AB191" s="15"/>
      <c r="AC191" s="15"/>
    </row>
    <row r="192" spans="1:29" s="3" customFormat="1">
      <c r="A192" s="41"/>
      <c r="B192" s="42"/>
      <c r="C192" s="45"/>
      <c r="R192" s="15"/>
      <c r="S192" s="15"/>
      <c r="T192" s="15"/>
      <c r="U192" s="15"/>
      <c r="V192" s="15"/>
      <c r="W192" s="15"/>
      <c r="X192" s="15"/>
      <c r="Y192" s="15"/>
      <c r="Z192" s="15"/>
      <c r="AA192" s="15"/>
      <c r="AB192" s="15"/>
      <c r="AC192" s="15"/>
    </row>
    <row r="193" spans="1:29" s="3" customFormat="1">
      <c r="A193" s="41"/>
      <c r="B193" s="42"/>
      <c r="C193" s="45"/>
      <c r="R193" s="15"/>
      <c r="S193" s="15"/>
      <c r="T193" s="15"/>
      <c r="U193" s="15"/>
      <c r="V193" s="15"/>
      <c r="W193" s="15"/>
      <c r="X193" s="15"/>
      <c r="Y193" s="15"/>
      <c r="Z193" s="15"/>
      <c r="AA193" s="15"/>
      <c r="AB193" s="15"/>
      <c r="AC193" s="15"/>
    </row>
    <row r="194" spans="1:29" s="3" customFormat="1">
      <c r="A194" s="41"/>
      <c r="B194" s="42"/>
      <c r="C194" s="45"/>
      <c r="R194" s="15"/>
      <c r="S194" s="15"/>
      <c r="T194" s="15"/>
      <c r="U194" s="15"/>
      <c r="V194" s="15"/>
      <c r="W194" s="15"/>
      <c r="X194" s="15"/>
      <c r="Y194" s="15"/>
      <c r="Z194" s="15"/>
      <c r="AA194" s="15"/>
      <c r="AB194" s="15"/>
      <c r="AC194" s="15"/>
    </row>
    <row r="195" spans="1:29" s="3" customFormat="1">
      <c r="A195" s="41"/>
      <c r="B195" s="42"/>
      <c r="C195" s="45"/>
      <c r="R195" s="15"/>
      <c r="S195" s="15"/>
      <c r="T195" s="15"/>
      <c r="U195" s="15"/>
      <c r="V195" s="15"/>
      <c r="W195" s="15"/>
      <c r="X195" s="15"/>
      <c r="Y195" s="15"/>
      <c r="Z195" s="15"/>
      <c r="AA195" s="15"/>
      <c r="AB195" s="15"/>
      <c r="AC195" s="15"/>
    </row>
    <row r="196" spans="1:29" s="3" customFormat="1">
      <c r="A196" s="41"/>
      <c r="B196" s="42"/>
      <c r="C196" s="45"/>
      <c r="R196" s="15"/>
      <c r="S196" s="15"/>
      <c r="T196" s="15"/>
      <c r="U196" s="15"/>
      <c r="V196" s="15"/>
      <c r="W196" s="15"/>
      <c r="X196" s="15"/>
      <c r="Y196" s="15"/>
      <c r="Z196" s="15"/>
      <c r="AA196" s="15"/>
      <c r="AB196" s="15"/>
      <c r="AC196" s="15"/>
    </row>
    <row r="197" spans="1:29" s="3" customFormat="1">
      <c r="A197" s="41"/>
      <c r="B197" s="42"/>
      <c r="C197" s="45"/>
      <c r="R197" s="15"/>
      <c r="S197" s="15"/>
      <c r="T197" s="15"/>
      <c r="U197" s="15"/>
      <c r="V197" s="15"/>
      <c r="W197" s="15"/>
      <c r="X197" s="15"/>
      <c r="Y197" s="15"/>
      <c r="Z197" s="15"/>
      <c r="AA197" s="15"/>
      <c r="AB197" s="15"/>
      <c r="AC197" s="15"/>
    </row>
    <row r="198" spans="1:29" s="3" customFormat="1">
      <c r="A198" s="41"/>
      <c r="B198" s="42"/>
      <c r="C198" s="45"/>
      <c r="R198" s="15"/>
      <c r="S198" s="15"/>
      <c r="T198" s="15"/>
      <c r="U198" s="15"/>
      <c r="V198" s="15"/>
      <c r="W198" s="15"/>
      <c r="X198" s="15"/>
      <c r="Y198" s="15"/>
      <c r="Z198" s="15"/>
      <c r="AA198" s="15"/>
      <c r="AB198" s="15"/>
      <c r="AC198" s="15"/>
    </row>
    <row r="199" spans="1:29" s="3" customFormat="1">
      <c r="A199" s="41"/>
      <c r="B199" s="42"/>
      <c r="C199" s="45"/>
      <c r="R199" s="15"/>
      <c r="S199" s="15"/>
      <c r="T199" s="15"/>
      <c r="U199" s="15"/>
      <c r="V199" s="15"/>
      <c r="W199" s="15"/>
      <c r="X199" s="15"/>
      <c r="Y199" s="15"/>
      <c r="Z199" s="15"/>
      <c r="AA199" s="15"/>
      <c r="AB199" s="15"/>
      <c r="AC199" s="15"/>
    </row>
    <row r="200" spans="1:29" s="3" customFormat="1">
      <c r="A200" s="41"/>
      <c r="B200" s="42"/>
      <c r="C200" s="45"/>
      <c r="R200" s="15"/>
      <c r="S200" s="15"/>
      <c r="T200" s="15"/>
      <c r="U200" s="15"/>
      <c r="V200" s="15"/>
      <c r="W200" s="15"/>
      <c r="X200" s="15"/>
      <c r="Y200" s="15"/>
      <c r="Z200" s="15"/>
      <c r="AA200" s="15"/>
      <c r="AB200" s="15"/>
      <c r="AC200" s="15"/>
    </row>
    <row r="201" spans="1:29" s="3" customFormat="1">
      <c r="A201" s="41"/>
      <c r="B201" s="42"/>
      <c r="C201" s="45"/>
      <c r="R201" s="15"/>
      <c r="S201" s="15"/>
      <c r="T201" s="15"/>
      <c r="U201" s="15"/>
      <c r="V201" s="15"/>
      <c r="W201" s="15"/>
      <c r="X201" s="15"/>
      <c r="Y201" s="15"/>
      <c r="Z201" s="15"/>
      <c r="AA201" s="15"/>
      <c r="AB201" s="15"/>
      <c r="AC201" s="15"/>
    </row>
    <row r="202" spans="1:29" s="3" customFormat="1">
      <c r="A202" s="41"/>
      <c r="B202" s="42"/>
      <c r="C202" s="45"/>
      <c r="R202" s="15"/>
      <c r="S202" s="15"/>
      <c r="T202" s="15"/>
      <c r="U202" s="15"/>
      <c r="V202" s="15"/>
      <c r="W202" s="15"/>
      <c r="X202" s="15"/>
      <c r="Y202" s="15"/>
      <c r="Z202" s="15"/>
      <c r="AA202" s="15"/>
      <c r="AB202" s="15"/>
      <c r="AC202" s="15"/>
    </row>
    <row r="203" spans="1:29" s="3" customFormat="1">
      <c r="A203" s="41"/>
      <c r="B203" s="42"/>
      <c r="C203" s="45"/>
      <c r="R203" s="15"/>
      <c r="S203" s="15"/>
      <c r="T203" s="15"/>
      <c r="U203" s="15"/>
      <c r="V203" s="15"/>
      <c r="W203" s="15"/>
      <c r="X203" s="15"/>
      <c r="Y203" s="15"/>
      <c r="Z203" s="15"/>
      <c r="AA203" s="15"/>
      <c r="AB203" s="15"/>
      <c r="AC203" s="15"/>
    </row>
    <row r="204" spans="1:29" s="3" customFormat="1">
      <c r="A204" s="41"/>
      <c r="B204" s="42"/>
      <c r="C204" s="45"/>
      <c r="R204" s="15"/>
      <c r="S204" s="15"/>
      <c r="T204" s="15"/>
      <c r="U204" s="15"/>
      <c r="V204" s="15"/>
      <c r="W204" s="15"/>
      <c r="X204" s="15"/>
      <c r="Y204" s="15"/>
      <c r="Z204" s="15"/>
      <c r="AA204" s="15"/>
      <c r="AB204" s="15"/>
      <c r="AC204" s="15"/>
    </row>
    <row r="205" spans="1:29" s="3" customFormat="1">
      <c r="A205" s="41"/>
      <c r="B205" s="42"/>
      <c r="C205" s="45"/>
      <c r="R205" s="15"/>
      <c r="S205" s="15"/>
      <c r="T205" s="15"/>
      <c r="U205" s="15"/>
      <c r="V205" s="15"/>
      <c r="W205" s="15"/>
      <c r="X205" s="15"/>
      <c r="Y205" s="15"/>
      <c r="Z205" s="15"/>
      <c r="AA205" s="15"/>
      <c r="AB205" s="15"/>
      <c r="AC205" s="15"/>
    </row>
    <row r="206" spans="1:29" s="3" customFormat="1">
      <c r="A206" s="41"/>
      <c r="B206" s="42"/>
      <c r="C206" s="45"/>
      <c r="R206" s="15"/>
      <c r="S206" s="15"/>
      <c r="T206" s="15"/>
      <c r="U206" s="15"/>
      <c r="V206" s="15"/>
      <c r="W206" s="15"/>
      <c r="X206" s="15"/>
      <c r="Y206" s="15"/>
      <c r="Z206" s="15"/>
      <c r="AA206" s="15"/>
      <c r="AB206" s="15"/>
      <c r="AC206" s="15"/>
    </row>
    <row r="207" spans="1:29" s="3" customFormat="1">
      <c r="A207" s="41"/>
      <c r="B207" s="42"/>
      <c r="C207" s="45"/>
      <c r="R207" s="15"/>
      <c r="S207" s="15"/>
      <c r="T207" s="15"/>
      <c r="U207" s="15"/>
      <c r="V207" s="15"/>
      <c r="W207" s="15"/>
      <c r="X207" s="15"/>
      <c r="Y207" s="15"/>
      <c r="Z207" s="15"/>
      <c r="AA207" s="15"/>
      <c r="AB207" s="15"/>
      <c r="AC207" s="15"/>
    </row>
    <row r="208" spans="1:29" s="3" customFormat="1">
      <c r="A208" s="41"/>
      <c r="B208" s="42"/>
      <c r="C208" s="45"/>
      <c r="R208" s="15"/>
      <c r="S208" s="15"/>
      <c r="T208" s="15"/>
      <c r="U208" s="15"/>
      <c r="V208" s="15"/>
      <c r="W208" s="15"/>
      <c r="X208" s="15"/>
      <c r="Y208" s="15"/>
      <c r="Z208" s="15"/>
      <c r="AA208" s="15"/>
      <c r="AB208" s="15"/>
      <c r="AC208" s="15"/>
    </row>
    <row r="209" spans="1:29" s="3" customFormat="1">
      <c r="A209" s="41"/>
      <c r="B209" s="42"/>
      <c r="C209" s="45"/>
      <c r="R209" s="15"/>
      <c r="S209" s="15"/>
      <c r="T209" s="15"/>
      <c r="U209" s="15"/>
      <c r="V209" s="15"/>
      <c r="W209" s="15"/>
      <c r="X209" s="15"/>
      <c r="Y209" s="15"/>
      <c r="Z209" s="15"/>
      <c r="AA209" s="15"/>
      <c r="AB209" s="15"/>
      <c r="AC209" s="15"/>
    </row>
    <row r="210" spans="1:29" s="3" customFormat="1">
      <c r="A210" s="41"/>
      <c r="B210" s="42"/>
      <c r="C210" s="45"/>
      <c r="R210" s="15"/>
      <c r="S210" s="15"/>
      <c r="T210" s="15"/>
      <c r="U210" s="15"/>
      <c r="V210" s="15"/>
      <c r="W210" s="15"/>
      <c r="X210" s="15"/>
      <c r="Y210" s="15"/>
      <c r="Z210" s="15"/>
      <c r="AA210" s="15"/>
      <c r="AB210" s="15"/>
      <c r="AC210" s="15"/>
    </row>
    <row r="211" spans="1:29" s="3" customFormat="1">
      <c r="A211" s="41"/>
      <c r="B211" s="42"/>
      <c r="C211" s="45"/>
      <c r="R211" s="15"/>
      <c r="S211" s="15"/>
      <c r="T211" s="15"/>
      <c r="U211" s="15"/>
      <c r="V211" s="15"/>
      <c r="W211" s="15"/>
      <c r="X211" s="15"/>
      <c r="Y211" s="15"/>
      <c r="Z211" s="15"/>
      <c r="AA211" s="15"/>
      <c r="AB211" s="15"/>
      <c r="AC211" s="15"/>
    </row>
    <row r="212" spans="1:29" s="3" customFormat="1">
      <c r="A212" s="41"/>
      <c r="B212" s="42"/>
      <c r="C212" s="45"/>
      <c r="R212" s="15"/>
      <c r="S212" s="15"/>
      <c r="T212" s="15"/>
      <c r="U212" s="15"/>
      <c r="V212" s="15"/>
      <c r="W212" s="15"/>
      <c r="X212" s="15"/>
      <c r="Y212" s="15"/>
      <c r="Z212" s="15"/>
      <c r="AA212" s="15"/>
      <c r="AB212" s="15"/>
      <c r="AC212" s="15"/>
    </row>
    <row r="213" spans="1:29" s="3" customFormat="1">
      <c r="A213" s="41"/>
      <c r="B213" s="42"/>
      <c r="C213" s="45"/>
      <c r="R213" s="15"/>
      <c r="S213" s="15"/>
      <c r="T213" s="15"/>
      <c r="U213" s="15"/>
      <c r="V213" s="15"/>
      <c r="W213" s="15"/>
      <c r="X213" s="15"/>
      <c r="Y213" s="15"/>
      <c r="Z213" s="15"/>
      <c r="AA213" s="15"/>
      <c r="AB213" s="15"/>
      <c r="AC213" s="15"/>
    </row>
    <row r="214" spans="1:29" s="3" customFormat="1">
      <c r="A214" s="41"/>
      <c r="B214" s="42"/>
      <c r="C214" s="45"/>
      <c r="R214" s="15"/>
      <c r="S214" s="15"/>
      <c r="T214" s="15"/>
      <c r="U214" s="15"/>
      <c r="V214" s="15"/>
      <c r="W214" s="15"/>
      <c r="X214" s="15"/>
      <c r="Y214" s="15"/>
      <c r="Z214" s="15"/>
      <c r="AA214" s="15"/>
      <c r="AB214" s="15"/>
      <c r="AC214" s="15"/>
    </row>
    <row r="215" spans="1:29" s="3" customFormat="1">
      <c r="A215" s="41"/>
      <c r="B215" s="42"/>
      <c r="C215" s="45"/>
      <c r="R215" s="15"/>
      <c r="S215" s="15"/>
      <c r="T215" s="15"/>
      <c r="U215" s="15"/>
      <c r="V215" s="15"/>
      <c r="W215" s="15"/>
      <c r="X215" s="15"/>
      <c r="Y215" s="15"/>
      <c r="Z215" s="15"/>
      <c r="AA215" s="15"/>
      <c r="AB215" s="15"/>
      <c r="AC215" s="15"/>
    </row>
    <row r="216" spans="1:29" s="3" customFormat="1">
      <c r="A216" s="41"/>
      <c r="B216" s="42"/>
      <c r="C216" s="45"/>
      <c r="R216" s="15"/>
      <c r="S216" s="15"/>
      <c r="T216" s="15"/>
      <c r="U216" s="15"/>
      <c r="V216" s="15"/>
      <c r="W216" s="15"/>
      <c r="X216" s="15"/>
      <c r="Y216" s="15"/>
      <c r="Z216" s="15"/>
      <c r="AA216" s="15"/>
      <c r="AB216" s="15"/>
      <c r="AC216" s="15"/>
    </row>
    <row r="217" spans="1:29" s="3" customFormat="1">
      <c r="A217" s="41"/>
      <c r="B217" s="42"/>
      <c r="C217" s="45"/>
      <c r="R217" s="15"/>
      <c r="S217" s="15"/>
      <c r="T217" s="15"/>
      <c r="U217" s="15"/>
      <c r="V217" s="15"/>
      <c r="W217" s="15"/>
      <c r="X217" s="15"/>
      <c r="Y217" s="15"/>
      <c r="Z217" s="15"/>
      <c r="AA217" s="15"/>
      <c r="AB217" s="15"/>
      <c r="AC217" s="15"/>
    </row>
    <row r="218" spans="1:29" s="3" customFormat="1">
      <c r="A218" s="41"/>
      <c r="B218" s="42"/>
      <c r="C218" s="45"/>
      <c r="R218" s="15"/>
      <c r="S218" s="15"/>
      <c r="T218" s="15"/>
      <c r="U218" s="15"/>
      <c r="V218" s="15"/>
      <c r="W218" s="15"/>
      <c r="X218" s="15"/>
      <c r="Y218" s="15"/>
      <c r="Z218" s="15"/>
      <c r="AA218" s="15"/>
      <c r="AB218" s="15"/>
      <c r="AC218" s="15"/>
    </row>
    <row r="219" spans="1:29" s="3" customFormat="1">
      <c r="A219" s="41"/>
      <c r="B219" s="42"/>
      <c r="C219" s="45"/>
      <c r="R219" s="15"/>
      <c r="S219" s="15"/>
      <c r="T219" s="15"/>
      <c r="U219" s="15"/>
      <c r="V219" s="15"/>
      <c r="W219" s="15"/>
      <c r="X219" s="15"/>
      <c r="Y219" s="15"/>
      <c r="Z219" s="15"/>
      <c r="AA219" s="15"/>
      <c r="AB219" s="15"/>
      <c r="AC219" s="15"/>
    </row>
    <row r="220" spans="1:29" s="3" customFormat="1">
      <c r="A220" s="41"/>
      <c r="B220" s="42"/>
      <c r="C220" s="45"/>
      <c r="R220" s="15"/>
      <c r="S220" s="15"/>
      <c r="T220" s="15"/>
      <c r="U220" s="15"/>
      <c r="V220" s="15"/>
      <c r="W220" s="15"/>
      <c r="X220" s="15"/>
      <c r="Y220" s="15"/>
      <c r="Z220" s="15"/>
      <c r="AA220" s="15"/>
      <c r="AB220" s="15"/>
      <c r="AC220" s="15"/>
    </row>
    <row r="221" spans="1:29" s="3" customFormat="1">
      <c r="A221" s="41"/>
      <c r="B221" s="42"/>
      <c r="C221" s="45"/>
      <c r="R221" s="15"/>
      <c r="S221" s="15"/>
      <c r="T221" s="15"/>
      <c r="U221" s="15"/>
      <c r="V221" s="15"/>
      <c r="W221" s="15"/>
      <c r="X221" s="15"/>
      <c r="Y221" s="15"/>
      <c r="Z221" s="15"/>
      <c r="AA221" s="15"/>
      <c r="AB221" s="15"/>
      <c r="AC221" s="15"/>
    </row>
    <row r="222" spans="1:29" s="3" customFormat="1">
      <c r="A222" s="41"/>
      <c r="B222" s="42"/>
      <c r="C222" s="45"/>
      <c r="R222" s="15"/>
      <c r="S222" s="15"/>
      <c r="T222" s="15"/>
      <c r="U222" s="15"/>
      <c r="V222" s="15"/>
      <c r="W222" s="15"/>
      <c r="X222" s="15"/>
      <c r="Y222" s="15"/>
      <c r="Z222" s="15"/>
      <c r="AA222" s="15"/>
      <c r="AB222" s="15"/>
      <c r="AC222" s="15"/>
    </row>
    <row r="223" spans="1:29" s="3" customFormat="1">
      <c r="A223" s="41"/>
      <c r="B223" s="42"/>
      <c r="C223" s="45"/>
      <c r="R223" s="15"/>
      <c r="S223" s="15"/>
      <c r="T223" s="15"/>
      <c r="U223" s="15"/>
      <c r="V223" s="15"/>
      <c r="W223" s="15"/>
      <c r="X223" s="15"/>
      <c r="Y223" s="15"/>
      <c r="Z223" s="15"/>
      <c r="AA223" s="15"/>
      <c r="AB223" s="15"/>
      <c r="AC223" s="15"/>
    </row>
    <row r="224" spans="1:29" s="3" customFormat="1">
      <c r="A224" s="41"/>
      <c r="B224" s="42"/>
      <c r="C224" s="45"/>
      <c r="R224" s="15"/>
      <c r="S224" s="15"/>
      <c r="T224" s="15"/>
      <c r="U224" s="15"/>
      <c r="V224" s="15"/>
      <c r="W224" s="15"/>
      <c r="X224" s="15"/>
      <c r="Y224" s="15"/>
      <c r="Z224" s="15"/>
      <c r="AA224" s="15"/>
      <c r="AB224" s="15"/>
      <c r="AC224" s="15"/>
    </row>
    <row r="225" spans="1:29" s="3" customFormat="1">
      <c r="A225" s="41"/>
      <c r="B225" s="42"/>
      <c r="C225" s="45"/>
      <c r="R225" s="15"/>
      <c r="S225" s="15"/>
      <c r="T225" s="15"/>
      <c r="U225" s="15"/>
      <c r="V225" s="15"/>
      <c r="W225" s="15"/>
      <c r="X225" s="15"/>
      <c r="Y225" s="15"/>
      <c r="Z225" s="15"/>
      <c r="AA225" s="15"/>
      <c r="AB225" s="15"/>
      <c r="AC225" s="15"/>
    </row>
    <row r="226" spans="1:29" s="3" customFormat="1">
      <c r="A226" s="41"/>
      <c r="B226" s="42"/>
      <c r="C226" s="45"/>
      <c r="R226" s="15"/>
      <c r="S226" s="15"/>
      <c r="T226" s="15"/>
      <c r="U226" s="15"/>
      <c r="V226" s="15"/>
      <c r="W226" s="15"/>
      <c r="X226" s="15"/>
      <c r="Y226" s="15"/>
      <c r="Z226" s="15"/>
      <c r="AA226" s="15"/>
      <c r="AB226" s="15"/>
      <c r="AC226" s="15"/>
    </row>
    <row r="227" spans="1:29" s="3" customFormat="1">
      <c r="A227" s="41"/>
      <c r="B227" s="42"/>
      <c r="C227" s="45"/>
      <c r="R227" s="15"/>
      <c r="S227" s="15"/>
      <c r="T227" s="15"/>
      <c r="U227" s="15"/>
      <c r="V227" s="15"/>
      <c r="W227" s="15"/>
      <c r="X227" s="15"/>
      <c r="Y227" s="15"/>
      <c r="Z227" s="15"/>
      <c r="AA227" s="15"/>
      <c r="AB227" s="15"/>
      <c r="AC227" s="15"/>
    </row>
    <row r="228" spans="1:29" s="3" customFormat="1">
      <c r="A228" s="41"/>
      <c r="B228" s="42"/>
      <c r="C228" s="45"/>
      <c r="R228" s="15"/>
      <c r="S228" s="15"/>
      <c r="T228" s="15"/>
      <c r="U228" s="15"/>
      <c r="V228" s="15"/>
      <c r="W228" s="15"/>
      <c r="X228" s="15"/>
      <c r="Y228" s="15"/>
      <c r="Z228" s="15"/>
      <c r="AA228" s="15"/>
      <c r="AB228" s="15"/>
      <c r="AC228" s="15"/>
    </row>
    <row r="229" spans="1:29" s="3" customFormat="1">
      <c r="A229" s="41"/>
      <c r="B229" s="42"/>
      <c r="C229" s="45"/>
      <c r="R229" s="15"/>
      <c r="S229" s="15"/>
      <c r="T229" s="15"/>
      <c r="U229" s="15"/>
      <c r="V229" s="15"/>
      <c r="W229" s="15"/>
      <c r="X229" s="15"/>
      <c r="Y229" s="15"/>
      <c r="Z229" s="15"/>
      <c r="AA229" s="15"/>
      <c r="AB229" s="15"/>
      <c r="AC229" s="15"/>
    </row>
    <row r="230" spans="1:29" s="3" customFormat="1">
      <c r="A230" s="41"/>
      <c r="B230" s="42"/>
      <c r="C230" s="45"/>
      <c r="R230" s="15"/>
      <c r="S230" s="15"/>
      <c r="T230" s="15"/>
      <c r="U230" s="15"/>
      <c r="V230" s="15"/>
      <c r="W230" s="15"/>
      <c r="X230" s="15"/>
      <c r="Y230" s="15"/>
      <c r="Z230" s="15"/>
      <c r="AA230" s="15"/>
      <c r="AB230" s="15"/>
      <c r="AC230" s="15"/>
    </row>
    <row r="231" spans="1:29" s="3" customFormat="1">
      <c r="A231" s="41"/>
      <c r="B231" s="42"/>
      <c r="C231" s="45"/>
      <c r="R231" s="15"/>
      <c r="S231" s="15"/>
      <c r="T231" s="15"/>
      <c r="U231" s="15"/>
      <c r="V231" s="15"/>
      <c r="W231" s="15"/>
      <c r="X231" s="15"/>
      <c r="Y231" s="15"/>
      <c r="Z231" s="15"/>
      <c r="AA231" s="15"/>
      <c r="AB231" s="15"/>
      <c r="AC231" s="15"/>
    </row>
    <row r="232" spans="1:29" s="3" customFormat="1">
      <c r="A232" s="41"/>
      <c r="B232" s="42"/>
      <c r="C232" s="45"/>
      <c r="R232" s="15"/>
      <c r="S232" s="15"/>
      <c r="T232" s="15"/>
      <c r="U232" s="15"/>
      <c r="V232" s="15"/>
      <c r="W232" s="15"/>
      <c r="X232" s="15"/>
      <c r="Y232" s="15"/>
      <c r="Z232" s="15"/>
      <c r="AA232" s="15"/>
      <c r="AB232" s="15"/>
      <c r="AC232" s="15"/>
    </row>
    <row r="233" spans="1:29" s="3" customFormat="1">
      <c r="A233" s="41"/>
      <c r="B233" s="42"/>
      <c r="C233" s="45"/>
      <c r="R233" s="15"/>
      <c r="S233" s="15"/>
      <c r="T233" s="15"/>
      <c r="U233" s="15"/>
      <c r="V233" s="15"/>
      <c r="W233" s="15"/>
      <c r="X233" s="15"/>
      <c r="Y233" s="15"/>
      <c r="Z233" s="15"/>
      <c r="AA233" s="15"/>
      <c r="AB233" s="15"/>
      <c r="AC233" s="15"/>
    </row>
    <row r="234" spans="1:29" s="3" customFormat="1">
      <c r="A234" s="41"/>
      <c r="B234" s="42"/>
      <c r="C234" s="45"/>
      <c r="R234" s="15"/>
      <c r="S234" s="15"/>
      <c r="T234" s="15"/>
      <c r="U234" s="15"/>
      <c r="V234" s="15"/>
      <c r="W234" s="15"/>
      <c r="X234" s="15"/>
      <c r="Y234" s="15"/>
      <c r="Z234" s="15"/>
      <c r="AA234" s="15"/>
      <c r="AB234" s="15"/>
      <c r="AC234" s="15"/>
    </row>
    <row r="235" spans="1:29" s="3" customFormat="1">
      <c r="A235" s="41"/>
      <c r="B235" s="42"/>
      <c r="C235" s="45"/>
      <c r="R235" s="15"/>
      <c r="S235" s="15"/>
      <c r="T235" s="15"/>
      <c r="U235" s="15"/>
      <c r="V235" s="15"/>
      <c r="W235" s="15"/>
      <c r="X235" s="15"/>
      <c r="Y235" s="15"/>
      <c r="Z235" s="15"/>
      <c r="AA235" s="15"/>
      <c r="AB235" s="15"/>
      <c r="AC235" s="15"/>
    </row>
    <row r="236" spans="1:29" s="3" customFormat="1">
      <c r="A236" s="41"/>
      <c r="B236" s="42"/>
      <c r="C236" s="45"/>
      <c r="R236" s="15"/>
      <c r="S236" s="15"/>
      <c r="T236" s="15"/>
      <c r="U236" s="15"/>
      <c r="V236" s="15"/>
      <c r="W236" s="15"/>
      <c r="X236" s="15"/>
      <c r="Y236" s="15"/>
      <c r="Z236" s="15"/>
      <c r="AA236" s="15"/>
      <c r="AB236" s="15"/>
      <c r="AC236" s="15"/>
    </row>
    <row r="237" spans="1:29" s="3" customFormat="1">
      <c r="A237" s="41"/>
      <c r="B237" s="42"/>
      <c r="C237" s="45"/>
      <c r="R237" s="15"/>
      <c r="S237" s="15"/>
      <c r="T237" s="15"/>
      <c r="U237" s="15"/>
      <c r="V237" s="15"/>
      <c r="W237" s="15"/>
      <c r="X237" s="15"/>
      <c r="Y237" s="15"/>
      <c r="Z237" s="15"/>
      <c r="AA237" s="15"/>
      <c r="AB237" s="15"/>
      <c r="AC237" s="15"/>
    </row>
    <row r="238" spans="1:29" s="3" customFormat="1">
      <c r="A238" s="41"/>
      <c r="B238" s="42"/>
      <c r="C238" s="45"/>
      <c r="R238" s="15"/>
      <c r="S238" s="15"/>
      <c r="T238" s="15"/>
      <c r="U238" s="15"/>
      <c r="V238" s="15"/>
      <c r="W238" s="15"/>
      <c r="X238" s="15"/>
      <c r="Y238" s="15"/>
      <c r="Z238" s="15"/>
      <c r="AA238" s="15"/>
      <c r="AB238" s="15"/>
      <c r="AC238" s="15"/>
    </row>
    <row r="239" spans="1:29" s="3" customFormat="1">
      <c r="A239" s="41"/>
      <c r="B239" s="42"/>
      <c r="C239" s="45"/>
      <c r="R239" s="15"/>
      <c r="S239" s="15"/>
      <c r="T239" s="15"/>
      <c r="U239" s="15"/>
      <c r="V239" s="15"/>
      <c r="W239" s="15"/>
      <c r="X239" s="15"/>
      <c r="Y239" s="15"/>
      <c r="Z239" s="15"/>
      <c r="AA239" s="15"/>
      <c r="AB239" s="15"/>
      <c r="AC239" s="15"/>
    </row>
    <row r="240" spans="1:29" s="3" customFormat="1">
      <c r="A240" s="41"/>
      <c r="B240" s="42"/>
      <c r="C240" s="45"/>
      <c r="R240" s="15"/>
      <c r="S240" s="15"/>
      <c r="T240" s="15"/>
      <c r="U240" s="15"/>
      <c r="V240" s="15"/>
      <c r="W240" s="15"/>
      <c r="X240" s="15"/>
      <c r="Y240" s="15"/>
      <c r="Z240" s="15"/>
      <c r="AA240" s="15"/>
      <c r="AB240" s="15"/>
      <c r="AC240" s="15"/>
    </row>
    <row r="241" spans="1:29" s="3" customFormat="1">
      <c r="A241" s="41"/>
      <c r="B241" s="42"/>
      <c r="C241" s="45"/>
      <c r="R241" s="15"/>
      <c r="S241" s="15"/>
      <c r="T241" s="15"/>
      <c r="U241" s="15"/>
      <c r="V241" s="15"/>
      <c r="W241" s="15"/>
      <c r="X241" s="15"/>
      <c r="Y241" s="15"/>
      <c r="Z241" s="15"/>
      <c r="AA241" s="15"/>
      <c r="AB241" s="15"/>
      <c r="AC241" s="15"/>
    </row>
    <row r="242" spans="1:29" s="3" customFormat="1">
      <c r="A242" s="41"/>
      <c r="B242" s="42"/>
      <c r="C242" s="45"/>
      <c r="R242" s="15"/>
      <c r="S242" s="15"/>
      <c r="T242" s="15"/>
      <c r="U242" s="15"/>
      <c r="V242" s="15"/>
      <c r="W242" s="15"/>
      <c r="X242" s="15"/>
      <c r="Y242" s="15"/>
      <c r="Z242" s="15"/>
      <c r="AA242" s="15"/>
      <c r="AB242" s="15"/>
      <c r="AC242" s="15"/>
    </row>
    <row r="243" spans="1:29" s="3" customFormat="1">
      <c r="A243" s="41"/>
      <c r="B243" s="42"/>
      <c r="C243" s="45"/>
      <c r="R243" s="15"/>
      <c r="S243" s="15"/>
      <c r="T243" s="15"/>
      <c r="U243" s="15"/>
      <c r="V243" s="15"/>
      <c r="W243" s="15"/>
      <c r="X243" s="15"/>
      <c r="Y243" s="15"/>
      <c r="Z243" s="15"/>
      <c r="AA243" s="15"/>
      <c r="AB243" s="15"/>
      <c r="AC243" s="15"/>
    </row>
    <row r="244" spans="1:29" s="3" customFormat="1">
      <c r="A244" s="41"/>
      <c r="B244" s="42"/>
      <c r="C244" s="45"/>
      <c r="R244" s="15"/>
      <c r="S244" s="15"/>
      <c r="T244" s="15"/>
      <c r="U244" s="15"/>
      <c r="V244" s="15"/>
      <c r="W244" s="15"/>
      <c r="X244" s="15"/>
      <c r="Y244" s="15"/>
      <c r="Z244" s="15"/>
      <c r="AA244" s="15"/>
      <c r="AB244" s="15"/>
      <c r="AC244" s="15"/>
    </row>
    <row r="245" spans="1:29" s="3" customFormat="1">
      <c r="A245" s="41"/>
      <c r="B245" s="42"/>
      <c r="C245" s="45"/>
      <c r="R245" s="15"/>
      <c r="S245" s="15"/>
      <c r="T245" s="15"/>
      <c r="U245" s="15"/>
      <c r="V245" s="15"/>
      <c r="W245" s="15"/>
      <c r="X245" s="15"/>
      <c r="Y245" s="15"/>
      <c r="Z245" s="15"/>
      <c r="AA245" s="15"/>
      <c r="AB245" s="15"/>
      <c r="AC245" s="15"/>
    </row>
    <row r="246" spans="1:29" s="3" customFormat="1">
      <c r="A246" s="41"/>
      <c r="B246" s="42"/>
      <c r="C246" s="45"/>
      <c r="R246" s="15"/>
      <c r="S246" s="15"/>
      <c r="T246" s="15"/>
      <c r="U246" s="15"/>
      <c r="V246" s="15"/>
      <c r="W246" s="15"/>
      <c r="X246" s="15"/>
      <c r="Y246" s="15"/>
      <c r="Z246" s="15"/>
      <c r="AA246" s="15"/>
      <c r="AB246" s="15"/>
      <c r="AC246" s="15"/>
    </row>
    <row r="247" spans="1:29" s="3" customFormat="1">
      <c r="A247" s="41"/>
      <c r="B247" s="42"/>
      <c r="C247" s="45"/>
      <c r="R247" s="15"/>
      <c r="S247" s="15"/>
      <c r="T247" s="15"/>
      <c r="U247" s="15"/>
      <c r="V247" s="15"/>
      <c r="W247" s="15"/>
      <c r="X247" s="15"/>
      <c r="Y247" s="15"/>
      <c r="Z247" s="15"/>
      <c r="AA247" s="15"/>
      <c r="AB247" s="15"/>
      <c r="AC247" s="15"/>
    </row>
    <row r="248" spans="1:29" s="3" customFormat="1">
      <c r="A248" s="41"/>
      <c r="B248" s="42"/>
      <c r="C248" s="45"/>
      <c r="R248" s="15"/>
      <c r="S248" s="15"/>
      <c r="T248" s="15"/>
      <c r="U248" s="15"/>
      <c r="V248" s="15"/>
      <c r="W248" s="15"/>
      <c r="X248" s="15"/>
      <c r="Y248" s="15"/>
      <c r="Z248" s="15"/>
      <c r="AA248" s="15"/>
      <c r="AB248" s="15"/>
      <c r="AC248" s="15"/>
    </row>
    <row r="249" spans="1:29" s="3" customFormat="1">
      <c r="A249" s="41"/>
      <c r="B249" s="42"/>
      <c r="C249" s="45"/>
      <c r="R249" s="15"/>
      <c r="S249" s="15"/>
      <c r="T249" s="15"/>
      <c r="U249" s="15"/>
      <c r="V249" s="15"/>
      <c r="W249" s="15"/>
      <c r="X249" s="15"/>
      <c r="Y249" s="15"/>
      <c r="Z249" s="15"/>
      <c r="AA249" s="15"/>
      <c r="AB249" s="15"/>
      <c r="AC249" s="15"/>
    </row>
    <row r="250" spans="1:29" s="3" customFormat="1">
      <c r="A250" s="41"/>
      <c r="B250" s="42"/>
      <c r="C250" s="45"/>
      <c r="R250" s="15"/>
      <c r="S250" s="15"/>
      <c r="T250" s="15"/>
      <c r="U250" s="15"/>
      <c r="V250" s="15"/>
      <c r="W250" s="15"/>
      <c r="X250" s="15"/>
      <c r="Y250" s="15"/>
      <c r="Z250" s="15"/>
      <c r="AA250" s="15"/>
      <c r="AB250" s="15"/>
      <c r="AC250" s="15"/>
    </row>
    <row r="251" spans="1:29" s="3" customFormat="1">
      <c r="A251" s="41"/>
      <c r="B251" s="42"/>
      <c r="C251" s="45"/>
      <c r="R251" s="15"/>
      <c r="S251" s="15"/>
      <c r="T251" s="15"/>
      <c r="U251" s="15"/>
      <c r="V251" s="15"/>
      <c r="W251" s="15"/>
      <c r="X251" s="15"/>
      <c r="Y251" s="15"/>
      <c r="Z251" s="15"/>
      <c r="AA251" s="15"/>
      <c r="AB251" s="15"/>
      <c r="AC251" s="15"/>
    </row>
    <row r="252" spans="1:29" s="3" customFormat="1">
      <c r="A252" s="41"/>
      <c r="B252" s="42"/>
      <c r="C252" s="45"/>
      <c r="R252" s="15"/>
      <c r="S252" s="15"/>
      <c r="T252" s="15"/>
      <c r="U252" s="15"/>
      <c r="V252" s="15"/>
      <c r="W252" s="15"/>
      <c r="X252" s="15"/>
      <c r="Y252" s="15"/>
      <c r="Z252" s="15"/>
      <c r="AA252" s="15"/>
      <c r="AB252" s="15"/>
      <c r="AC252" s="15"/>
    </row>
    <row r="253" spans="1:29" s="3" customFormat="1">
      <c r="A253" s="41"/>
      <c r="B253" s="42"/>
      <c r="C253" s="45"/>
      <c r="R253" s="15"/>
      <c r="S253" s="15"/>
      <c r="T253" s="15"/>
      <c r="U253" s="15"/>
      <c r="V253" s="15"/>
      <c r="W253" s="15"/>
      <c r="X253" s="15"/>
      <c r="Y253" s="15"/>
      <c r="Z253" s="15"/>
      <c r="AA253" s="15"/>
      <c r="AB253" s="15"/>
      <c r="AC253" s="15"/>
    </row>
    <row r="254" spans="1:29" s="3" customFormat="1">
      <c r="A254" s="41"/>
      <c r="B254" s="42"/>
      <c r="C254" s="45"/>
      <c r="R254" s="15"/>
      <c r="S254" s="15"/>
      <c r="T254" s="15"/>
      <c r="U254" s="15"/>
      <c r="V254" s="15"/>
      <c r="W254" s="15"/>
      <c r="X254" s="15"/>
      <c r="Y254" s="15"/>
      <c r="Z254" s="15"/>
      <c r="AA254" s="15"/>
      <c r="AB254" s="15"/>
      <c r="AC254" s="15"/>
    </row>
    <row r="255" spans="1:29" s="3" customFormat="1">
      <c r="A255" s="41"/>
      <c r="B255" s="42"/>
      <c r="C255" s="45"/>
      <c r="R255" s="15"/>
      <c r="S255" s="15"/>
      <c r="T255" s="15"/>
      <c r="U255" s="15"/>
      <c r="V255" s="15"/>
      <c r="W255" s="15"/>
      <c r="X255" s="15"/>
      <c r="Y255" s="15"/>
      <c r="Z255" s="15"/>
      <c r="AA255" s="15"/>
      <c r="AB255" s="15"/>
      <c r="AC255" s="15"/>
    </row>
    <row r="256" spans="1:29" s="3" customFormat="1">
      <c r="A256" s="41"/>
      <c r="B256" s="42"/>
      <c r="C256" s="45"/>
      <c r="R256" s="15"/>
      <c r="S256" s="15"/>
      <c r="T256" s="15"/>
      <c r="U256" s="15"/>
      <c r="V256" s="15"/>
      <c r="W256" s="15"/>
      <c r="X256" s="15"/>
      <c r="Y256" s="15"/>
      <c r="Z256" s="15"/>
      <c r="AA256" s="15"/>
      <c r="AB256" s="15"/>
      <c r="AC256" s="15"/>
    </row>
    <row r="257" spans="1:29" s="3" customFormat="1">
      <c r="A257" s="41"/>
      <c r="B257" s="42"/>
      <c r="C257" s="45"/>
      <c r="R257" s="15"/>
      <c r="S257" s="15"/>
      <c r="T257" s="15"/>
      <c r="U257" s="15"/>
      <c r="V257" s="15"/>
      <c r="W257" s="15"/>
      <c r="X257" s="15"/>
      <c r="Y257" s="15"/>
      <c r="Z257" s="15"/>
      <c r="AA257" s="15"/>
      <c r="AB257" s="15"/>
      <c r="AC257" s="15"/>
    </row>
    <row r="258" spans="1:29" s="3" customFormat="1">
      <c r="A258" s="41"/>
      <c r="B258" s="42"/>
      <c r="C258" s="45"/>
      <c r="R258" s="15"/>
      <c r="S258" s="15"/>
      <c r="T258" s="15"/>
      <c r="U258" s="15"/>
      <c r="V258" s="15"/>
      <c r="W258" s="15"/>
      <c r="X258" s="15"/>
      <c r="Y258" s="15"/>
      <c r="Z258" s="15"/>
      <c r="AA258" s="15"/>
      <c r="AB258" s="15"/>
      <c r="AC258" s="15"/>
    </row>
    <row r="259" spans="1:29" s="3" customFormat="1">
      <c r="A259" s="41"/>
      <c r="B259" s="42"/>
      <c r="C259" s="45"/>
      <c r="R259" s="15"/>
      <c r="S259" s="15"/>
      <c r="T259" s="15"/>
      <c r="U259" s="15"/>
      <c r="V259" s="15"/>
      <c r="W259" s="15"/>
      <c r="X259" s="15"/>
      <c r="Y259" s="15"/>
      <c r="Z259" s="15"/>
      <c r="AA259" s="15"/>
      <c r="AB259" s="15"/>
      <c r="AC259" s="15"/>
    </row>
    <row r="260" spans="1:29" s="3" customFormat="1">
      <c r="A260" s="41"/>
      <c r="B260" s="42"/>
      <c r="C260" s="45"/>
      <c r="R260" s="15"/>
      <c r="S260" s="15"/>
      <c r="T260" s="15"/>
      <c r="U260" s="15"/>
      <c r="V260" s="15"/>
      <c r="W260" s="15"/>
      <c r="X260" s="15"/>
      <c r="Y260" s="15"/>
      <c r="Z260" s="15"/>
      <c r="AA260" s="15"/>
      <c r="AB260" s="15"/>
      <c r="AC260" s="15"/>
    </row>
    <row r="261" spans="1:29" s="3" customFormat="1">
      <c r="A261" s="41"/>
      <c r="B261" s="42"/>
      <c r="C261" s="45"/>
      <c r="R261" s="15"/>
      <c r="S261" s="15"/>
      <c r="T261" s="15"/>
      <c r="U261" s="15"/>
      <c r="V261" s="15"/>
      <c r="W261" s="15"/>
      <c r="X261" s="15"/>
      <c r="Y261" s="15"/>
      <c r="Z261" s="15"/>
      <c r="AA261" s="15"/>
      <c r="AB261" s="15"/>
      <c r="AC261" s="15"/>
    </row>
    <row r="262" spans="1:29" s="3" customFormat="1">
      <c r="A262" s="41"/>
      <c r="B262" s="42"/>
      <c r="C262" s="45"/>
      <c r="R262" s="15"/>
      <c r="S262" s="15"/>
      <c r="T262" s="15"/>
      <c r="U262" s="15"/>
      <c r="V262" s="15"/>
      <c r="W262" s="15"/>
      <c r="X262" s="15"/>
      <c r="Y262" s="15"/>
      <c r="Z262" s="15"/>
      <c r="AA262" s="15"/>
      <c r="AB262" s="15"/>
      <c r="AC262" s="15"/>
    </row>
    <row r="263" spans="1:29" s="3" customFormat="1">
      <c r="A263" s="41"/>
      <c r="B263" s="42"/>
      <c r="C263" s="45"/>
      <c r="R263" s="15"/>
      <c r="S263" s="15"/>
      <c r="T263" s="15"/>
      <c r="U263" s="15"/>
      <c r="V263" s="15"/>
      <c r="W263" s="15"/>
      <c r="X263" s="15"/>
      <c r="Y263" s="15"/>
      <c r="Z263" s="15"/>
      <c r="AA263" s="15"/>
      <c r="AB263" s="15"/>
      <c r="AC263" s="15"/>
    </row>
    <row r="264" spans="1:29" s="3" customFormat="1">
      <c r="A264" s="41"/>
      <c r="B264" s="42"/>
      <c r="C264" s="45"/>
      <c r="R264" s="15"/>
      <c r="S264" s="15"/>
      <c r="T264" s="15"/>
      <c r="U264" s="15"/>
      <c r="V264" s="15"/>
      <c r="W264" s="15"/>
      <c r="X264" s="15"/>
      <c r="Y264" s="15"/>
      <c r="Z264" s="15"/>
      <c r="AA264" s="15"/>
      <c r="AB264" s="15"/>
      <c r="AC264" s="15"/>
    </row>
    <row r="265" spans="1:29" s="3" customFormat="1">
      <c r="A265" s="41"/>
      <c r="B265" s="42"/>
      <c r="C265" s="45"/>
      <c r="R265" s="15"/>
      <c r="S265" s="15"/>
      <c r="T265" s="15"/>
      <c r="U265" s="15"/>
      <c r="V265" s="15"/>
      <c r="W265" s="15"/>
      <c r="X265" s="15"/>
      <c r="Y265" s="15"/>
      <c r="Z265" s="15"/>
      <c r="AA265" s="15"/>
      <c r="AB265" s="15"/>
      <c r="AC265" s="15"/>
    </row>
    <row r="266" spans="1:29" s="3" customFormat="1">
      <c r="A266" s="41"/>
      <c r="B266" s="42"/>
      <c r="C266" s="45"/>
      <c r="R266" s="15"/>
      <c r="S266" s="15"/>
      <c r="T266" s="15"/>
      <c r="U266" s="15"/>
      <c r="V266" s="15"/>
      <c r="W266" s="15"/>
      <c r="X266" s="15"/>
      <c r="Y266" s="15"/>
      <c r="Z266" s="15"/>
      <c r="AA266" s="15"/>
      <c r="AB266" s="15"/>
      <c r="AC266" s="15"/>
    </row>
    <row r="267" spans="1:29" s="3" customFormat="1">
      <c r="A267" s="41"/>
      <c r="B267" s="42"/>
      <c r="C267" s="45"/>
      <c r="R267" s="15"/>
      <c r="S267" s="15"/>
      <c r="T267" s="15"/>
      <c r="U267" s="15"/>
      <c r="V267" s="15"/>
      <c r="W267" s="15"/>
      <c r="X267" s="15"/>
      <c r="Y267" s="15"/>
      <c r="Z267" s="15"/>
      <c r="AA267" s="15"/>
      <c r="AB267" s="15"/>
      <c r="AC267" s="15"/>
    </row>
    <row r="268" spans="1:29" s="3" customFormat="1">
      <c r="A268" s="41"/>
      <c r="B268" s="42"/>
      <c r="C268" s="45"/>
      <c r="R268" s="15"/>
      <c r="S268" s="15"/>
      <c r="T268" s="15"/>
      <c r="U268" s="15"/>
      <c r="V268" s="15"/>
      <c r="W268" s="15"/>
      <c r="X268" s="15"/>
      <c r="Y268" s="15"/>
      <c r="Z268" s="15"/>
      <c r="AA268" s="15"/>
      <c r="AB268" s="15"/>
      <c r="AC268" s="15"/>
    </row>
    <row r="269" spans="1:29" s="3" customFormat="1">
      <c r="A269" s="41"/>
      <c r="B269" s="42"/>
      <c r="C269" s="45"/>
      <c r="R269" s="15"/>
      <c r="S269" s="15"/>
      <c r="T269" s="15"/>
      <c r="U269" s="15"/>
      <c r="V269" s="15"/>
      <c r="W269" s="15"/>
      <c r="X269" s="15"/>
      <c r="Y269" s="15"/>
      <c r="Z269" s="15"/>
      <c r="AA269" s="15"/>
      <c r="AB269" s="15"/>
      <c r="AC269" s="15"/>
    </row>
    <row r="270" spans="1:29" s="3" customFormat="1">
      <c r="A270" s="41"/>
      <c r="B270" s="42"/>
      <c r="C270" s="45"/>
      <c r="R270" s="15"/>
      <c r="S270" s="15"/>
      <c r="T270" s="15"/>
      <c r="U270" s="15"/>
      <c r="V270" s="15"/>
      <c r="W270" s="15"/>
      <c r="X270" s="15"/>
      <c r="Y270" s="15"/>
      <c r="Z270" s="15"/>
      <c r="AA270" s="15"/>
      <c r="AB270" s="15"/>
      <c r="AC270" s="15"/>
    </row>
    <row r="271" spans="1:29" s="3" customFormat="1">
      <c r="A271" s="41"/>
      <c r="B271" s="42"/>
      <c r="C271" s="45"/>
      <c r="R271" s="15"/>
      <c r="S271" s="15"/>
      <c r="T271" s="15"/>
      <c r="U271" s="15"/>
      <c r="V271" s="15"/>
      <c r="W271" s="15"/>
      <c r="X271" s="15"/>
      <c r="Y271" s="15"/>
      <c r="Z271" s="15"/>
      <c r="AA271" s="15"/>
      <c r="AB271" s="15"/>
      <c r="AC271" s="15"/>
    </row>
    <row r="272" spans="1:29" s="3" customFormat="1">
      <c r="A272" s="41"/>
      <c r="B272" s="42"/>
      <c r="C272" s="45"/>
      <c r="R272" s="15"/>
      <c r="S272" s="15"/>
      <c r="T272" s="15"/>
      <c r="U272" s="15"/>
      <c r="V272" s="15"/>
      <c r="W272" s="15"/>
      <c r="X272" s="15"/>
      <c r="Y272" s="15"/>
      <c r="Z272" s="15"/>
      <c r="AA272" s="15"/>
      <c r="AB272" s="15"/>
      <c r="AC272" s="15"/>
    </row>
    <row r="273" spans="1:29" s="3" customFormat="1">
      <c r="A273" s="41"/>
      <c r="B273" s="42"/>
      <c r="C273" s="45"/>
      <c r="R273" s="15"/>
      <c r="S273" s="15"/>
      <c r="T273" s="15"/>
      <c r="U273" s="15"/>
      <c r="V273" s="15"/>
      <c r="W273" s="15"/>
      <c r="X273" s="15"/>
      <c r="Y273" s="15"/>
      <c r="Z273" s="15"/>
      <c r="AA273" s="15"/>
      <c r="AB273" s="15"/>
      <c r="AC273" s="15"/>
    </row>
    <row r="274" spans="1:29" s="3" customFormat="1">
      <c r="A274" s="41"/>
      <c r="B274" s="42"/>
      <c r="C274" s="45"/>
      <c r="R274" s="15"/>
      <c r="S274" s="15"/>
      <c r="T274" s="15"/>
      <c r="U274" s="15"/>
      <c r="V274" s="15"/>
      <c r="W274" s="15"/>
      <c r="X274" s="15"/>
      <c r="Y274" s="15"/>
      <c r="Z274" s="15"/>
      <c r="AA274" s="15"/>
      <c r="AB274" s="15"/>
      <c r="AC274" s="15"/>
    </row>
    <row r="275" spans="1:29" s="3" customFormat="1">
      <c r="A275" s="41"/>
      <c r="B275" s="42"/>
      <c r="C275" s="45"/>
      <c r="R275" s="15"/>
      <c r="S275" s="15"/>
      <c r="T275" s="15"/>
      <c r="U275" s="15"/>
      <c r="V275" s="15"/>
      <c r="W275" s="15"/>
      <c r="X275" s="15"/>
      <c r="Y275" s="15"/>
      <c r="Z275" s="15"/>
      <c r="AA275" s="15"/>
      <c r="AB275" s="15"/>
      <c r="AC275" s="15"/>
    </row>
    <row r="276" spans="1:29" s="3" customFormat="1">
      <c r="A276" s="41"/>
      <c r="B276" s="42"/>
      <c r="C276" s="45"/>
      <c r="R276" s="15"/>
      <c r="S276" s="15"/>
      <c r="T276" s="15"/>
      <c r="U276" s="15"/>
      <c r="V276" s="15"/>
      <c r="W276" s="15"/>
      <c r="X276" s="15"/>
      <c r="Y276" s="15"/>
      <c r="Z276" s="15"/>
      <c r="AA276" s="15"/>
      <c r="AB276" s="15"/>
      <c r="AC276" s="15"/>
    </row>
    <row r="277" spans="1:29" s="3" customFormat="1">
      <c r="A277" s="41"/>
      <c r="B277" s="42"/>
      <c r="C277" s="45"/>
      <c r="R277" s="15"/>
      <c r="S277" s="15"/>
      <c r="T277" s="15"/>
      <c r="U277" s="15"/>
      <c r="V277" s="15"/>
      <c r="W277" s="15"/>
      <c r="X277" s="15"/>
      <c r="Y277" s="15"/>
      <c r="Z277" s="15"/>
      <c r="AA277" s="15"/>
      <c r="AB277" s="15"/>
      <c r="AC277" s="15"/>
    </row>
    <row r="278" spans="1:29" s="3" customFormat="1">
      <c r="A278" s="41"/>
      <c r="B278" s="42"/>
      <c r="C278" s="45"/>
      <c r="R278" s="15"/>
      <c r="S278" s="15"/>
      <c r="T278" s="15"/>
      <c r="U278" s="15"/>
      <c r="V278" s="15"/>
      <c r="W278" s="15"/>
      <c r="X278" s="15"/>
      <c r="Y278" s="15"/>
      <c r="Z278" s="15"/>
      <c r="AA278" s="15"/>
      <c r="AB278" s="15"/>
      <c r="AC278" s="15"/>
    </row>
    <row r="279" spans="1:29" s="3" customFormat="1">
      <c r="A279" s="41"/>
      <c r="B279" s="42"/>
      <c r="C279" s="45"/>
      <c r="R279" s="15"/>
      <c r="S279" s="15"/>
      <c r="T279" s="15"/>
      <c r="U279" s="15"/>
      <c r="V279" s="15"/>
      <c r="W279" s="15"/>
      <c r="X279" s="15"/>
      <c r="Y279" s="15"/>
      <c r="Z279" s="15"/>
      <c r="AA279" s="15"/>
      <c r="AB279" s="15"/>
      <c r="AC279" s="15"/>
    </row>
    <row r="280" spans="1:29" s="3" customFormat="1">
      <c r="A280" s="41"/>
      <c r="B280" s="42"/>
      <c r="C280" s="45"/>
      <c r="R280" s="15"/>
      <c r="S280" s="15"/>
      <c r="T280" s="15"/>
      <c r="U280" s="15"/>
      <c r="V280" s="15"/>
      <c r="W280" s="15"/>
      <c r="X280" s="15"/>
      <c r="Y280" s="15"/>
      <c r="Z280" s="15"/>
      <c r="AA280" s="15"/>
      <c r="AB280" s="15"/>
      <c r="AC280" s="15"/>
    </row>
    <row r="281" spans="1:29" s="3" customFormat="1">
      <c r="A281" s="41"/>
      <c r="B281" s="42"/>
      <c r="C281" s="45"/>
      <c r="R281" s="15"/>
      <c r="S281" s="15"/>
      <c r="T281" s="15"/>
      <c r="U281" s="15"/>
      <c r="V281" s="15"/>
      <c r="W281" s="15"/>
      <c r="X281" s="15"/>
      <c r="Y281" s="15"/>
      <c r="Z281" s="15"/>
      <c r="AA281" s="15"/>
      <c r="AB281" s="15"/>
      <c r="AC281" s="15"/>
    </row>
    <row r="282" spans="1:29" s="3" customFormat="1">
      <c r="A282" s="41"/>
      <c r="B282" s="42"/>
      <c r="C282" s="45"/>
      <c r="R282" s="15"/>
      <c r="S282" s="15"/>
      <c r="T282" s="15"/>
      <c r="U282" s="15"/>
      <c r="V282" s="15"/>
      <c r="W282" s="15"/>
      <c r="X282" s="15"/>
      <c r="Y282" s="15"/>
      <c r="Z282" s="15"/>
      <c r="AA282" s="15"/>
      <c r="AB282" s="15"/>
      <c r="AC282" s="15"/>
    </row>
    <row r="283" spans="1:29" s="3" customFormat="1">
      <c r="A283" s="41"/>
      <c r="B283" s="42"/>
      <c r="C283" s="45"/>
      <c r="R283" s="15"/>
      <c r="S283" s="15"/>
      <c r="T283" s="15"/>
      <c r="U283" s="15"/>
      <c r="V283" s="15"/>
      <c r="W283" s="15"/>
      <c r="X283" s="15"/>
      <c r="Y283" s="15"/>
      <c r="Z283" s="15"/>
      <c r="AA283" s="15"/>
      <c r="AB283" s="15"/>
      <c r="AC283" s="15"/>
    </row>
    <row r="284" spans="1:29" s="3" customFormat="1">
      <c r="A284" s="41"/>
      <c r="B284" s="42"/>
      <c r="C284" s="45"/>
      <c r="R284" s="15"/>
      <c r="S284" s="15"/>
      <c r="T284" s="15"/>
      <c r="U284" s="15"/>
      <c r="V284" s="15"/>
      <c r="W284" s="15"/>
      <c r="X284" s="15"/>
      <c r="Y284" s="15"/>
      <c r="Z284" s="15"/>
      <c r="AA284" s="15"/>
      <c r="AB284" s="15"/>
      <c r="AC284" s="15"/>
    </row>
    <row r="285" spans="1:29" s="3" customFormat="1">
      <c r="A285" s="41"/>
      <c r="B285" s="42"/>
      <c r="C285" s="45"/>
      <c r="R285" s="15"/>
      <c r="S285" s="15"/>
      <c r="T285" s="15"/>
      <c r="U285" s="15"/>
      <c r="V285" s="15"/>
      <c r="W285" s="15"/>
      <c r="X285" s="15"/>
      <c r="Y285" s="15"/>
      <c r="Z285" s="15"/>
      <c r="AA285" s="15"/>
      <c r="AB285" s="15"/>
      <c r="AC285" s="15"/>
    </row>
    <row r="286" spans="1:29" s="3" customFormat="1">
      <c r="A286" s="41"/>
      <c r="B286" s="42"/>
      <c r="C286" s="45"/>
      <c r="R286" s="15"/>
      <c r="S286" s="15"/>
      <c r="T286" s="15"/>
      <c r="U286" s="15"/>
      <c r="V286" s="15"/>
      <c r="W286" s="15"/>
      <c r="X286" s="15"/>
      <c r="Y286" s="15"/>
      <c r="Z286" s="15"/>
      <c r="AA286" s="15"/>
      <c r="AB286" s="15"/>
      <c r="AC286" s="15"/>
    </row>
    <row r="287" spans="1:29" s="3" customFormat="1">
      <c r="A287" s="41"/>
      <c r="B287" s="42"/>
      <c r="C287" s="45"/>
      <c r="R287" s="15"/>
      <c r="S287" s="15"/>
      <c r="T287" s="15"/>
      <c r="U287" s="15"/>
      <c r="V287" s="15"/>
      <c r="W287" s="15"/>
      <c r="X287" s="15"/>
      <c r="Y287" s="15"/>
      <c r="Z287" s="15"/>
      <c r="AA287" s="15"/>
      <c r="AB287" s="15"/>
      <c r="AC287" s="15"/>
    </row>
    <row r="288" spans="1:29" s="3" customFormat="1">
      <c r="A288" s="41"/>
      <c r="B288" s="42"/>
      <c r="C288" s="45"/>
      <c r="R288" s="15"/>
      <c r="S288" s="15"/>
      <c r="T288" s="15"/>
      <c r="U288" s="15"/>
      <c r="V288" s="15"/>
      <c r="W288" s="15"/>
      <c r="X288" s="15"/>
      <c r="Y288" s="15"/>
      <c r="Z288" s="15"/>
      <c r="AA288" s="15"/>
      <c r="AB288" s="15"/>
      <c r="AC288" s="15"/>
    </row>
    <row r="289" spans="1:29" s="3" customFormat="1">
      <c r="A289" s="41"/>
      <c r="B289" s="42"/>
      <c r="C289" s="45"/>
      <c r="R289" s="15"/>
      <c r="S289" s="15"/>
      <c r="T289" s="15"/>
      <c r="U289" s="15"/>
      <c r="V289" s="15"/>
      <c r="W289" s="15"/>
      <c r="X289" s="15"/>
      <c r="Y289" s="15"/>
      <c r="Z289" s="15"/>
      <c r="AA289" s="15"/>
      <c r="AB289" s="15"/>
      <c r="AC289" s="15"/>
    </row>
    <row r="290" spans="1:29" s="3" customFormat="1">
      <c r="A290" s="41"/>
      <c r="B290" s="42"/>
      <c r="C290" s="45"/>
      <c r="R290" s="15"/>
      <c r="S290" s="15"/>
      <c r="T290" s="15"/>
      <c r="U290" s="15"/>
      <c r="V290" s="15"/>
      <c r="W290" s="15"/>
      <c r="X290" s="15"/>
      <c r="Y290" s="15"/>
      <c r="Z290" s="15"/>
      <c r="AA290" s="15"/>
      <c r="AB290" s="15"/>
      <c r="AC290" s="15"/>
    </row>
    <row r="291" spans="1:29" s="3" customFormat="1">
      <c r="A291" s="41"/>
      <c r="B291" s="42"/>
      <c r="C291" s="45"/>
      <c r="R291" s="15"/>
      <c r="S291" s="15"/>
      <c r="T291" s="15"/>
      <c r="U291" s="15"/>
      <c r="V291" s="15"/>
      <c r="W291" s="15"/>
      <c r="X291" s="15"/>
      <c r="Y291" s="15"/>
      <c r="Z291" s="15"/>
      <c r="AA291" s="15"/>
      <c r="AB291" s="15"/>
      <c r="AC291" s="15"/>
    </row>
    <row r="292" spans="1:29" s="3" customFormat="1">
      <c r="A292" s="41"/>
      <c r="B292" s="42"/>
      <c r="C292" s="45"/>
      <c r="R292" s="15"/>
      <c r="S292" s="15"/>
      <c r="T292" s="15"/>
      <c r="U292" s="15"/>
      <c r="V292" s="15"/>
      <c r="W292" s="15"/>
      <c r="X292" s="15"/>
      <c r="Y292" s="15"/>
      <c r="Z292" s="15"/>
      <c r="AA292" s="15"/>
      <c r="AB292" s="15"/>
      <c r="AC292" s="15"/>
    </row>
    <row r="293" spans="1:29" s="3" customFormat="1">
      <c r="A293" s="41"/>
      <c r="B293" s="42"/>
      <c r="C293" s="45"/>
      <c r="R293" s="15"/>
      <c r="S293" s="15"/>
      <c r="T293" s="15"/>
      <c r="U293" s="15"/>
      <c r="V293" s="15"/>
      <c r="W293" s="15"/>
      <c r="X293" s="15"/>
      <c r="Y293" s="15"/>
      <c r="Z293" s="15"/>
      <c r="AA293" s="15"/>
      <c r="AB293" s="15"/>
      <c r="AC293" s="15"/>
    </row>
    <row r="294" spans="1:29" s="3" customFormat="1">
      <c r="A294" s="41"/>
      <c r="B294" s="42"/>
      <c r="C294" s="45"/>
      <c r="R294" s="15"/>
      <c r="S294" s="15"/>
      <c r="T294" s="15"/>
      <c r="U294" s="15"/>
      <c r="V294" s="15"/>
      <c r="W294" s="15"/>
      <c r="X294" s="15"/>
      <c r="Y294" s="15"/>
      <c r="Z294" s="15"/>
      <c r="AA294" s="15"/>
      <c r="AB294" s="15"/>
      <c r="AC294" s="15"/>
    </row>
    <row r="295" spans="1:29" s="3" customFormat="1">
      <c r="A295" s="41"/>
      <c r="B295" s="42"/>
      <c r="C295" s="45"/>
      <c r="R295" s="15"/>
      <c r="S295" s="15"/>
      <c r="T295" s="15"/>
      <c r="U295" s="15"/>
      <c r="V295" s="15"/>
      <c r="W295" s="15"/>
      <c r="X295" s="15"/>
      <c r="Y295" s="15"/>
      <c r="Z295" s="15"/>
      <c r="AA295" s="15"/>
      <c r="AB295" s="15"/>
      <c r="AC295" s="15"/>
    </row>
    <row r="296" spans="1:29" s="3" customFormat="1">
      <c r="A296" s="41"/>
      <c r="B296" s="42"/>
      <c r="C296" s="45"/>
      <c r="R296" s="15"/>
      <c r="S296" s="15"/>
      <c r="T296" s="15"/>
      <c r="U296" s="15"/>
      <c r="V296" s="15"/>
      <c r="W296" s="15"/>
      <c r="X296" s="15"/>
      <c r="Y296" s="15"/>
      <c r="Z296" s="15"/>
      <c r="AA296" s="15"/>
      <c r="AB296" s="15"/>
      <c r="AC296" s="15"/>
    </row>
    <row r="297" spans="1:29" s="3" customFormat="1">
      <c r="A297" s="41"/>
      <c r="B297" s="42"/>
      <c r="C297" s="45"/>
      <c r="R297" s="15"/>
      <c r="S297" s="15"/>
      <c r="T297" s="15"/>
      <c r="U297" s="15"/>
      <c r="V297" s="15"/>
      <c r="W297" s="15"/>
      <c r="X297" s="15"/>
      <c r="Y297" s="15"/>
      <c r="Z297" s="15"/>
      <c r="AA297" s="15"/>
      <c r="AB297" s="15"/>
      <c r="AC297" s="15"/>
    </row>
    <row r="298" spans="1:29" s="3" customFormat="1">
      <c r="A298" s="41"/>
      <c r="B298" s="42"/>
      <c r="C298" s="45"/>
      <c r="R298" s="15"/>
      <c r="S298" s="15"/>
      <c r="T298" s="15"/>
      <c r="U298" s="15"/>
      <c r="V298" s="15"/>
      <c r="W298" s="15"/>
      <c r="X298" s="15"/>
      <c r="Y298" s="15"/>
      <c r="Z298" s="15"/>
      <c r="AA298" s="15"/>
      <c r="AB298" s="15"/>
      <c r="AC298" s="15"/>
    </row>
    <row r="299" spans="1:29" s="3" customFormat="1">
      <c r="A299" s="41"/>
      <c r="B299" s="42"/>
      <c r="C299" s="45"/>
      <c r="R299" s="15"/>
      <c r="S299" s="15"/>
      <c r="T299" s="15"/>
      <c r="U299" s="15"/>
      <c r="V299" s="15"/>
      <c r="W299" s="15"/>
      <c r="X299" s="15"/>
      <c r="Y299" s="15"/>
      <c r="Z299" s="15"/>
      <c r="AA299" s="15"/>
      <c r="AB299" s="15"/>
      <c r="AC299" s="15"/>
    </row>
    <row r="300" spans="1:29" s="3" customFormat="1">
      <c r="A300" s="41"/>
      <c r="B300" s="42"/>
      <c r="C300" s="45"/>
      <c r="R300" s="15"/>
      <c r="S300" s="15"/>
      <c r="T300" s="15"/>
      <c r="U300" s="15"/>
      <c r="V300" s="15"/>
      <c r="W300" s="15"/>
      <c r="X300" s="15"/>
      <c r="Y300" s="15"/>
      <c r="Z300" s="15"/>
      <c r="AA300" s="15"/>
      <c r="AB300" s="15"/>
      <c r="AC300" s="15"/>
    </row>
    <row r="301" spans="1:29" s="3" customFormat="1">
      <c r="A301" s="41"/>
      <c r="B301" s="42"/>
      <c r="C301" s="45"/>
      <c r="R301" s="15"/>
      <c r="S301" s="15"/>
      <c r="T301" s="15"/>
      <c r="U301" s="15"/>
      <c r="V301" s="15"/>
      <c r="W301" s="15"/>
      <c r="X301" s="15"/>
      <c r="Y301" s="15"/>
      <c r="Z301" s="15"/>
      <c r="AA301" s="15"/>
      <c r="AB301" s="15"/>
      <c r="AC301" s="15"/>
    </row>
    <row r="302" spans="1:29" s="3" customFormat="1">
      <c r="A302" s="41"/>
      <c r="B302" s="42"/>
      <c r="C302" s="45"/>
      <c r="R302" s="15"/>
      <c r="S302" s="15"/>
      <c r="T302" s="15"/>
      <c r="U302" s="15"/>
      <c r="V302" s="15"/>
      <c r="W302" s="15"/>
      <c r="X302" s="15"/>
      <c r="Y302" s="15"/>
      <c r="Z302" s="15"/>
      <c r="AA302" s="15"/>
      <c r="AB302" s="15"/>
      <c r="AC302" s="15"/>
    </row>
    <row r="303" spans="1:29" s="3" customFormat="1">
      <c r="A303" s="41"/>
      <c r="B303" s="42"/>
      <c r="C303" s="45"/>
      <c r="R303" s="15"/>
      <c r="S303" s="15"/>
      <c r="T303" s="15"/>
      <c r="U303" s="15"/>
      <c r="V303" s="15"/>
      <c r="W303" s="15"/>
      <c r="X303" s="15"/>
      <c r="Y303" s="15"/>
      <c r="Z303" s="15"/>
      <c r="AA303" s="15"/>
      <c r="AB303" s="15"/>
      <c r="AC303" s="15"/>
    </row>
    <row r="304" spans="1:29" s="3" customFormat="1">
      <c r="A304" s="41"/>
      <c r="B304" s="42"/>
      <c r="C304" s="45"/>
      <c r="R304" s="15"/>
      <c r="S304" s="15"/>
      <c r="T304" s="15"/>
      <c r="U304" s="15"/>
      <c r="V304" s="15"/>
      <c r="W304" s="15"/>
      <c r="X304" s="15"/>
      <c r="Y304" s="15"/>
      <c r="Z304" s="15"/>
      <c r="AA304" s="15"/>
      <c r="AB304" s="15"/>
      <c r="AC304" s="15"/>
    </row>
    <row r="305" spans="1:29" s="3" customFormat="1">
      <c r="A305" s="41"/>
      <c r="B305" s="42"/>
      <c r="C305" s="45"/>
      <c r="R305" s="15"/>
      <c r="S305" s="15"/>
      <c r="T305" s="15"/>
      <c r="U305" s="15"/>
      <c r="V305" s="15"/>
      <c r="W305" s="15"/>
      <c r="X305" s="15"/>
      <c r="Y305" s="15"/>
      <c r="Z305" s="15"/>
      <c r="AA305" s="15"/>
      <c r="AB305" s="15"/>
      <c r="AC305" s="15"/>
    </row>
    <row r="306" spans="1:29" s="3" customFormat="1">
      <c r="A306" s="41"/>
      <c r="B306" s="42"/>
      <c r="C306" s="45"/>
      <c r="R306" s="15"/>
      <c r="S306" s="15"/>
      <c r="T306" s="15"/>
      <c r="U306" s="15"/>
      <c r="V306" s="15"/>
      <c r="W306" s="15"/>
      <c r="X306" s="15"/>
      <c r="Y306" s="15"/>
      <c r="Z306" s="15"/>
      <c r="AA306" s="15"/>
      <c r="AB306" s="15"/>
      <c r="AC306" s="15"/>
    </row>
    <row r="307" spans="1:29" s="3" customFormat="1">
      <c r="A307" s="41"/>
      <c r="B307" s="42"/>
      <c r="C307" s="45"/>
      <c r="R307" s="15"/>
      <c r="S307" s="15"/>
      <c r="T307" s="15"/>
      <c r="U307" s="15"/>
      <c r="V307" s="15"/>
      <c r="W307" s="15"/>
      <c r="X307" s="15"/>
      <c r="Y307" s="15"/>
      <c r="Z307" s="15"/>
      <c r="AA307" s="15"/>
      <c r="AB307" s="15"/>
      <c r="AC307" s="15"/>
    </row>
    <row r="308" spans="1:29" s="3" customFormat="1">
      <c r="A308" s="41"/>
      <c r="B308" s="42"/>
      <c r="C308" s="45"/>
      <c r="R308" s="15"/>
      <c r="S308" s="15"/>
      <c r="T308" s="15"/>
      <c r="U308" s="15"/>
      <c r="V308" s="15"/>
      <c r="W308" s="15"/>
      <c r="X308" s="15"/>
      <c r="Y308" s="15"/>
      <c r="Z308" s="15"/>
      <c r="AA308" s="15"/>
      <c r="AB308" s="15"/>
      <c r="AC308" s="15"/>
    </row>
    <row r="309" spans="1:29" s="3" customFormat="1">
      <c r="A309" s="41"/>
      <c r="B309" s="42"/>
      <c r="C309" s="45"/>
      <c r="R309" s="15"/>
      <c r="S309" s="15"/>
      <c r="T309" s="15"/>
      <c r="U309" s="15"/>
      <c r="V309" s="15"/>
      <c r="W309" s="15"/>
      <c r="X309" s="15"/>
      <c r="Y309" s="15"/>
      <c r="Z309" s="15"/>
      <c r="AA309" s="15"/>
      <c r="AB309" s="15"/>
      <c r="AC309" s="15"/>
    </row>
    <row r="310" spans="1:29" s="3" customFormat="1">
      <c r="A310" s="41"/>
      <c r="B310" s="42"/>
      <c r="C310" s="45"/>
      <c r="R310" s="15"/>
      <c r="S310" s="15"/>
      <c r="T310" s="15"/>
      <c r="U310" s="15"/>
      <c r="V310" s="15"/>
      <c r="W310" s="15"/>
      <c r="X310" s="15"/>
      <c r="Y310" s="15"/>
      <c r="Z310" s="15"/>
      <c r="AA310" s="15"/>
      <c r="AB310" s="15"/>
      <c r="AC310" s="15"/>
    </row>
    <row r="311" spans="1:29" s="3" customFormat="1">
      <c r="A311" s="41"/>
      <c r="B311" s="42"/>
      <c r="C311" s="45"/>
      <c r="R311" s="15"/>
      <c r="S311" s="15"/>
      <c r="T311" s="15"/>
      <c r="U311" s="15"/>
      <c r="V311" s="15"/>
      <c r="W311" s="15"/>
      <c r="X311" s="15"/>
      <c r="Y311" s="15"/>
      <c r="Z311" s="15"/>
      <c r="AA311" s="15"/>
      <c r="AB311" s="15"/>
      <c r="AC311" s="15"/>
    </row>
    <row r="312" spans="1:29" s="3" customFormat="1">
      <c r="A312" s="41"/>
      <c r="B312" s="42"/>
      <c r="C312" s="45"/>
      <c r="R312" s="15"/>
      <c r="S312" s="15"/>
      <c r="T312" s="15"/>
      <c r="U312" s="15"/>
      <c r="V312" s="15"/>
      <c r="W312" s="15"/>
      <c r="X312" s="15"/>
      <c r="Y312" s="15"/>
      <c r="Z312" s="15"/>
      <c r="AA312" s="15"/>
      <c r="AB312" s="15"/>
      <c r="AC312" s="15"/>
    </row>
    <row r="313" spans="1:29" s="3" customFormat="1">
      <c r="A313" s="41"/>
      <c r="B313" s="42"/>
      <c r="C313" s="45"/>
      <c r="R313" s="15"/>
      <c r="S313" s="15"/>
      <c r="T313" s="15"/>
      <c r="U313" s="15"/>
      <c r="V313" s="15"/>
      <c r="W313" s="15"/>
      <c r="X313" s="15"/>
      <c r="Y313" s="15"/>
      <c r="Z313" s="15"/>
      <c r="AA313" s="15"/>
      <c r="AB313" s="15"/>
      <c r="AC313" s="15"/>
    </row>
    <row r="314" spans="1:29" s="3" customFormat="1">
      <c r="A314" s="41"/>
      <c r="B314" s="42"/>
      <c r="C314" s="45"/>
      <c r="R314" s="15"/>
      <c r="S314" s="15"/>
      <c r="T314" s="15"/>
      <c r="U314" s="15"/>
      <c r="V314" s="15"/>
      <c r="W314" s="15"/>
      <c r="X314" s="15"/>
      <c r="Y314" s="15"/>
      <c r="Z314" s="15"/>
      <c r="AA314" s="15"/>
      <c r="AB314" s="15"/>
      <c r="AC314" s="15"/>
    </row>
    <row r="315" spans="1:29" s="3" customFormat="1">
      <c r="A315" s="41"/>
      <c r="B315" s="42"/>
      <c r="C315" s="45"/>
      <c r="R315" s="15"/>
      <c r="S315" s="15"/>
      <c r="T315" s="15"/>
      <c r="U315" s="15"/>
      <c r="V315" s="15"/>
      <c r="W315" s="15"/>
      <c r="X315" s="15"/>
      <c r="Y315" s="15"/>
      <c r="Z315" s="15"/>
      <c r="AA315" s="15"/>
      <c r="AB315" s="15"/>
      <c r="AC315" s="15"/>
    </row>
    <row r="316" spans="1:29" s="3" customFormat="1">
      <c r="A316" s="41"/>
      <c r="B316" s="42"/>
      <c r="C316" s="45"/>
      <c r="R316" s="15"/>
      <c r="S316" s="15"/>
      <c r="T316" s="15"/>
      <c r="U316" s="15"/>
      <c r="V316" s="15"/>
      <c r="W316" s="15"/>
      <c r="X316" s="15"/>
      <c r="Y316" s="15"/>
      <c r="Z316" s="15"/>
      <c r="AA316" s="15"/>
      <c r="AB316" s="15"/>
      <c r="AC316" s="15"/>
    </row>
    <row r="317" spans="1:29" s="3" customFormat="1">
      <c r="A317" s="41"/>
      <c r="B317" s="42"/>
      <c r="C317" s="45"/>
      <c r="R317" s="15"/>
      <c r="S317" s="15"/>
      <c r="T317" s="15"/>
      <c r="U317" s="15"/>
      <c r="V317" s="15"/>
      <c r="W317" s="15"/>
      <c r="X317" s="15"/>
      <c r="Y317" s="15"/>
      <c r="Z317" s="15"/>
      <c r="AA317" s="15"/>
      <c r="AB317" s="15"/>
      <c r="AC317" s="15"/>
    </row>
    <row r="318" spans="1:29" s="3" customFormat="1">
      <c r="A318" s="41"/>
      <c r="B318" s="42"/>
      <c r="C318" s="45"/>
      <c r="R318" s="15"/>
      <c r="S318" s="15"/>
      <c r="T318" s="15"/>
      <c r="U318" s="15"/>
      <c r="V318" s="15"/>
      <c r="W318" s="15"/>
      <c r="X318" s="15"/>
      <c r="Y318" s="15"/>
      <c r="Z318" s="15"/>
      <c r="AA318" s="15"/>
      <c r="AB318" s="15"/>
      <c r="AC318" s="15"/>
    </row>
    <row r="319" spans="1:29" s="3" customFormat="1">
      <c r="A319" s="41"/>
      <c r="B319" s="42"/>
      <c r="C319" s="45"/>
      <c r="R319" s="15"/>
      <c r="S319" s="15"/>
      <c r="T319" s="15"/>
      <c r="U319" s="15"/>
      <c r="V319" s="15"/>
      <c r="W319" s="15"/>
      <c r="X319" s="15"/>
      <c r="Y319" s="15"/>
      <c r="Z319" s="15"/>
      <c r="AA319" s="15"/>
      <c r="AB319" s="15"/>
      <c r="AC319" s="15"/>
    </row>
    <row r="320" spans="1:29" s="3" customFormat="1">
      <c r="A320" s="41"/>
      <c r="B320" s="42"/>
      <c r="C320" s="45"/>
      <c r="R320" s="15"/>
      <c r="S320" s="15"/>
      <c r="T320" s="15"/>
      <c r="U320" s="15"/>
      <c r="V320" s="15"/>
      <c r="W320" s="15"/>
      <c r="X320" s="15"/>
      <c r="Y320" s="15"/>
      <c r="Z320" s="15"/>
      <c r="AA320" s="15"/>
      <c r="AB320" s="15"/>
      <c r="AC320" s="15"/>
    </row>
    <row r="321" spans="1:29" s="3" customFormat="1">
      <c r="A321" s="41"/>
      <c r="B321" s="42"/>
      <c r="C321" s="45"/>
      <c r="R321" s="15"/>
      <c r="S321" s="15"/>
      <c r="T321" s="15"/>
      <c r="U321" s="15"/>
      <c r="V321" s="15"/>
      <c r="W321" s="15"/>
      <c r="X321" s="15"/>
      <c r="Y321" s="15"/>
      <c r="Z321" s="15"/>
      <c r="AA321" s="15"/>
      <c r="AB321" s="15"/>
      <c r="AC321" s="15"/>
    </row>
    <row r="322" spans="1:29" s="3" customFormat="1">
      <c r="A322" s="41"/>
      <c r="B322" s="42"/>
      <c r="C322" s="45"/>
      <c r="R322" s="15"/>
      <c r="S322" s="15"/>
      <c r="T322" s="15"/>
      <c r="U322" s="15"/>
      <c r="V322" s="15"/>
      <c r="W322" s="15"/>
      <c r="X322" s="15"/>
      <c r="Y322" s="15"/>
      <c r="Z322" s="15"/>
      <c r="AA322" s="15"/>
      <c r="AB322" s="15"/>
      <c r="AC322" s="15"/>
    </row>
    <row r="323" spans="1:29" s="3" customFormat="1">
      <c r="A323" s="41"/>
      <c r="B323" s="42"/>
      <c r="C323" s="45"/>
      <c r="R323" s="15"/>
      <c r="S323" s="15"/>
      <c r="T323" s="15"/>
      <c r="U323" s="15"/>
      <c r="V323" s="15"/>
      <c r="W323" s="15"/>
      <c r="X323" s="15"/>
      <c r="Y323" s="15"/>
      <c r="Z323" s="15"/>
      <c r="AA323" s="15"/>
      <c r="AB323" s="15"/>
      <c r="AC323" s="15"/>
    </row>
    <row r="324" spans="1:29" s="3" customFormat="1">
      <c r="A324" s="41"/>
      <c r="B324" s="42"/>
      <c r="C324" s="45"/>
      <c r="R324" s="15"/>
      <c r="S324" s="15"/>
      <c r="T324" s="15"/>
      <c r="U324" s="15"/>
      <c r="V324" s="15"/>
      <c r="W324" s="15"/>
      <c r="X324" s="15"/>
      <c r="Y324" s="15"/>
      <c r="Z324" s="15"/>
      <c r="AA324" s="15"/>
      <c r="AB324" s="15"/>
      <c r="AC324" s="15"/>
    </row>
    <row r="325" spans="1:29" s="3" customFormat="1">
      <c r="A325" s="41"/>
      <c r="B325" s="42"/>
      <c r="C325" s="45"/>
      <c r="R325" s="15"/>
      <c r="S325" s="15"/>
      <c r="T325" s="15"/>
      <c r="U325" s="15"/>
      <c r="V325" s="15"/>
      <c r="W325" s="15"/>
      <c r="X325" s="15"/>
      <c r="Y325" s="15"/>
      <c r="Z325" s="15"/>
      <c r="AA325" s="15"/>
      <c r="AB325" s="15"/>
      <c r="AC325" s="15"/>
    </row>
    <row r="326" spans="1:29" s="3" customFormat="1">
      <c r="A326" s="41"/>
      <c r="B326" s="42"/>
      <c r="C326" s="45"/>
      <c r="R326" s="15"/>
      <c r="S326" s="15"/>
      <c r="T326" s="15"/>
      <c r="U326" s="15"/>
      <c r="V326" s="15"/>
      <c r="W326" s="15"/>
      <c r="X326" s="15"/>
      <c r="Y326" s="15"/>
      <c r="Z326" s="15"/>
      <c r="AA326" s="15"/>
      <c r="AB326" s="15"/>
      <c r="AC326" s="15"/>
    </row>
    <row r="327" spans="1:29" s="3" customFormat="1">
      <c r="A327" s="41"/>
      <c r="B327" s="42"/>
      <c r="C327" s="45"/>
      <c r="R327" s="15"/>
      <c r="S327" s="15"/>
      <c r="T327" s="15"/>
      <c r="U327" s="15"/>
      <c r="V327" s="15"/>
      <c r="W327" s="15"/>
      <c r="X327" s="15"/>
      <c r="Y327" s="15"/>
      <c r="Z327" s="15"/>
      <c r="AA327" s="15"/>
      <c r="AB327" s="15"/>
      <c r="AC327" s="15"/>
    </row>
    <row r="328" spans="1:29" s="3" customFormat="1">
      <c r="A328" s="41"/>
      <c r="B328" s="42"/>
      <c r="C328" s="45"/>
      <c r="R328" s="15"/>
      <c r="S328" s="15"/>
      <c r="T328" s="15"/>
      <c r="U328" s="15"/>
      <c r="V328" s="15"/>
      <c r="W328" s="15"/>
      <c r="X328" s="15"/>
      <c r="Y328" s="15"/>
      <c r="Z328" s="15"/>
      <c r="AA328" s="15"/>
      <c r="AB328" s="15"/>
      <c r="AC328" s="15"/>
    </row>
    <row r="329" spans="1:29" s="3" customFormat="1">
      <c r="A329" s="41"/>
      <c r="B329" s="42"/>
      <c r="C329" s="45"/>
      <c r="R329" s="15"/>
      <c r="S329" s="15"/>
      <c r="T329" s="15"/>
      <c r="U329" s="15"/>
      <c r="V329" s="15"/>
      <c r="W329" s="15"/>
      <c r="X329" s="15"/>
      <c r="Y329" s="15"/>
      <c r="Z329" s="15"/>
      <c r="AA329" s="15"/>
      <c r="AB329" s="15"/>
      <c r="AC329" s="15"/>
    </row>
    <row r="330" spans="1:29" s="3" customFormat="1">
      <c r="A330" s="41"/>
      <c r="B330" s="42"/>
      <c r="C330" s="45"/>
      <c r="R330" s="15"/>
      <c r="S330" s="15"/>
      <c r="T330" s="15"/>
      <c r="U330" s="15"/>
      <c r="V330" s="15"/>
      <c r="W330" s="15"/>
      <c r="X330" s="15"/>
      <c r="Y330" s="15"/>
      <c r="Z330" s="15"/>
      <c r="AA330" s="15"/>
      <c r="AB330" s="15"/>
      <c r="AC330" s="15"/>
    </row>
    <row r="331" spans="1:29" s="3" customFormat="1">
      <c r="A331" s="41"/>
      <c r="B331" s="42"/>
      <c r="C331" s="45"/>
      <c r="R331" s="15"/>
      <c r="S331" s="15"/>
      <c r="T331" s="15"/>
      <c r="U331" s="15"/>
      <c r="V331" s="15"/>
      <c r="W331" s="15"/>
      <c r="X331" s="15"/>
      <c r="Y331" s="15"/>
      <c r="Z331" s="15"/>
      <c r="AA331" s="15"/>
      <c r="AB331" s="15"/>
      <c r="AC331" s="15"/>
    </row>
    <row r="332" spans="1:29" s="3" customFormat="1">
      <c r="A332" s="41"/>
      <c r="B332" s="42"/>
      <c r="C332" s="45"/>
      <c r="R332" s="15"/>
      <c r="S332" s="15"/>
      <c r="T332" s="15"/>
      <c r="U332" s="15"/>
      <c r="V332" s="15"/>
      <c r="W332" s="15"/>
      <c r="X332" s="15"/>
      <c r="Y332" s="15"/>
      <c r="Z332" s="15"/>
      <c r="AA332" s="15"/>
      <c r="AB332" s="15"/>
      <c r="AC332" s="15"/>
    </row>
    <row r="333" spans="1:29" s="3" customFormat="1">
      <c r="A333" s="41"/>
      <c r="B333" s="42"/>
      <c r="C333" s="45"/>
      <c r="R333" s="15"/>
      <c r="S333" s="15"/>
      <c r="T333" s="15"/>
      <c r="U333" s="15"/>
      <c r="V333" s="15"/>
      <c r="W333" s="15"/>
      <c r="X333" s="15"/>
      <c r="Y333" s="15"/>
      <c r="Z333" s="15"/>
      <c r="AA333" s="15"/>
      <c r="AB333" s="15"/>
      <c r="AC333" s="15"/>
    </row>
    <row r="334" spans="1:29" s="3" customFormat="1">
      <c r="A334" s="41"/>
      <c r="B334" s="42"/>
      <c r="C334" s="45"/>
      <c r="R334" s="15"/>
      <c r="S334" s="15"/>
      <c r="T334" s="15"/>
      <c r="U334" s="15"/>
      <c r="V334" s="15"/>
      <c r="W334" s="15"/>
      <c r="X334" s="15"/>
      <c r="Y334" s="15"/>
      <c r="Z334" s="15"/>
      <c r="AA334" s="15"/>
      <c r="AB334" s="15"/>
      <c r="AC334" s="15"/>
    </row>
    <row r="335" spans="1:29" s="3" customFormat="1">
      <c r="A335" s="41"/>
      <c r="B335" s="42"/>
      <c r="C335" s="45"/>
      <c r="R335" s="15"/>
      <c r="S335" s="15"/>
      <c r="T335" s="15"/>
      <c r="U335" s="15"/>
      <c r="V335" s="15"/>
      <c r="W335" s="15"/>
      <c r="X335" s="15"/>
      <c r="Y335" s="15"/>
      <c r="Z335" s="15"/>
      <c r="AA335" s="15"/>
      <c r="AB335" s="15"/>
      <c r="AC335" s="15"/>
    </row>
    <row r="336" spans="1:29" s="3" customFormat="1">
      <c r="A336" s="41"/>
      <c r="B336" s="42"/>
      <c r="C336" s="45"/>
      <c r="R336" s="15"/>
      <c r="S336" s="15"/>
      <c r="T336" s="15"/>
      <c r="U336" s="15"/>
      <c r="V336" s="15"/>
      <c r="W336" s="15"/>
      <c r="X336" s="15"/>
      <c r="Y336" s="15"/>
      <c r="Z336" s="15"/>
      <c r="AA336" s="15"/>
      <c r="AB336" s="15"/>
      <c r="AC336" s="15"/>
    </row>
    <row r="337" spans="1:29" s="3" customFormat="1">
      <c r="A337" s="41"/>
      <c r="B337" s="42"/>
      <c r="C337" s="45"/>
      <c r="R337" s="15"/>
      <c r="S337" s="15"/>
      <c r="T337" s="15"/>
      <c r="U337" s="15"/>
      <c r="V337" s="15"/>
      <c r="W337" s="15"/>
      <c r="X337" s="15"/>
      <c r="Y337" s="15"/>
      <c r="Z337" s="15"/>
      <c r="AA337" s="15"/>
      <c r="AB337" s="15"/>
      <c r="AC337" s="15"/>
    </row>
    <row r="338" spans="1:29" s="3" customFormat="1">
      <c r="A338" s="41"/>
      <c r="B338" s="42"/>
      <c r="C338" s="45"/>
      <c r="R338" s="15"/>
      <c r="S338" s="15"/>
      <c r="T338" s="15"/>
      <c r="U338" s="15"/>
      <c r="V338" s="15"/>
      <c r="W338" s="15"/>
      <c r="X338" s="15"/>
      <c r="Y338" s="15"/>
      <c r="Z338" s="15"/>
      <c r="AA338" s="15"/>
      <c r="AB338" s="15"/>
      <c r="AC338" s="15"/>
    </row>
    <row r="339" spans="1:29" s="3" customFormat="1">
      <c r="A339" s="41"/>
      <c r="B339" s="42"/>
      <c r="C339" s="45"/>
      <c r="R339" s="15"/>
      <c r="S339" s="15"/>
      <c r="T339" s="15"/>
      <c r="U339" s="15"/>
      <c r="V339" s="15"/>
      <c r="W339" s="15"/>
      <c r="X339" s="15"/>
      <c r="Y339" s="15"/>
      <c r="Z339" s="15"/>
      <c r="AA339" s="15"/>
      <c r="AB339" s="15"/>
      <c r="AC339" s="15"/>
    </row>
    <row r="340" spans="1:29" s="3" customFormat="1">
      <c r="A340" s="41"/>
      <c r="B340" s="42"/>
      <c r="C340" s="45"/>
      <c r="R340" s="15"/>
      <c r="S340" s="15"/>
      <c r="T340" s="15"/>
      <c r="U340" s="15"/>
      <c r="V340" s="15"/>
      <c r="W340" s="15"/>
      <c r="X340" s="15"/>
      <c r="Y340" s="15"/>
      <c r="Z340" s="15"/>
      <c r="AA340" s="15"/>
      <c r="AB340" s="15"/>
      <c r="AC340" s="15"/>
    </row>
    <row r="341" spans="1:29" s="3" customFormat="1">
      <c r="A341" s="41"/>
      <c r="B341" s="42"/>
      <c r="C341" s="45"/>
      <c r="R341" s="15"/>
      <c r="S341" s="15"/>
      <c r="T341" s="15"/>
      <c r="U341" s="15"/>
      <c r="V341" s="15"/>
      <c r="W341" s="15"/>
      <c r="X341" s="15"/>
      <c r="Y341" s="15"/>
      <c r="Z341" s="15"/>
      <c r="AA341" s="15"/>
      <c r="AB341" s="15"/>
      <c r="AC341" s="15"/>
    </row>
    <row r="342" spans="1:29" s="3" customFormat="1">
      <c r="A342" s="41"/>
      <c r="B342" s="42"/>
      <c r="C342" s="45"/>
      <c r="R342" s="15"/>
      <c r="S342" s="15"/>
      <c r="T342" s="15"/>
      <c r="U342" s="15"/>
      <c r="V342" s="15"/>
      <c r="W342" s="15"/>
      <c r="X342" s="15"/>
      <c r="Y342" s="15"/>
      <c r="Z342" s="15"/>
      <c r="AA342" s="15"/>
      <c r="AB342" s="15"/>
      <c r="AC342" s="15"/>
    </row>
    <row r="343" spans="1:29" s="3" customFormat="1">
      <c r="A343" s="41"/>
      <c r="B343" s="42"/>
      <c r="C343" s="45"/>
      <c r="R343" s="15"/>
      <c r="S343" s="15"/>
      <c r="T343" s="15"/>
      <c r="U343" s="15"/>
      <c r="V343" s="15"/>
      <c r="W343" s="15"/>
      <c r="X343" s="15"/>
      <c r="Y343" s="15"/>
      <c r="Z343" s="15"/>
      <c r="AA343" s="15"/>
      <c r="AB343" s="15"/>
      <c r="AC343" s="15"/>
    </row>
    <row r="344" spans="1:29" s="3" customFormat="1">
      <c r="A344" s="41"/>
      <c r="B344" s="42"/>
      <c r="C344" s="45"/>
      <c r="R344" s="15"/>
      <c r="S344" s="15"/>
      <c r="T344" s="15"/>
      <c r="U344" s="15"/>
      <c r="V344" s="15"/>
      <c r="W344" s="15"/>
      <c r="X344" s="15"/>
      <c r="Y344" s="15"/>
      <c r="Z344" s="15"/>
      <c r="AA344" s="15"/>
      <c r="AB344" s="15"/>
      <c r="AC344" s="15"/>
    </row>
    <row r="345" spans="1:29" s="3" customFormat="1">
      <c r="A345" s="41"/>
      <c r="B345" s="42"/>
      <c r="C345" s="45"/>
      <c r="R345" s="15"/>
      <c r="S345" s="15"/>
      <c r="T345" s="15"/>
      <c r="U345" s="15"/>
      <c r="V345" s="15"/>
      <c r="W345" s="15"/>
      <c r="X345" s="15"/>
      <c r="Y345" s="15"/>
      <c r="Z345" s="15"/>
      <c r="AA345" s="15"/>
      <c r="AB345" s="15"/>
      <c r="AC345" s="15"/>
    </row>
    <row r="346" spans="1:29" s="3" customFormat="1">
      <c r="A346" s="41"/>
      <c r="B346" s="42"/>
      <c r="C346" s="45"/>
      <c r="R346" s="15"/>
      <c r="S346" s="15"/>
      <c r="T346" s="15"/>
      <c r="U346" s="15"/>
      <c r="V346" s="15"/>
      <c r="W346" s="15"/>
      <c r="X346" s="15"/>
      <c r="Y346" s="15"/>
      <c r="Z346" s="15"/>
      <c r="AA346" s="15"/>
      <c r="AB346" s="15"/>
      <c r="AC346" s="15"/>
    </row>
    <row r="347" spans="1:29" s="3" customFormat="1">
      <c r="A347" s="41"/>
      <c r="B347" s="42"/>
      <c r="C347" s="45"/>
      <c r="R347" s="15"/>
      <c r="S347" s="15"/>
      <c r="T347" s="15"/>
      <c r="U347" s="15"/>
      <c r="V347" s="15"/>
      <c r="W347" s="15"/>
      <c r="X347" s="15"/>
      <c r="Y347" s="15"/>
      <c r="Z347" s="15"/>
      <c r="AA347" s="15"/>
      <c r="AB347" s="15"/>
      <c r="AC347" s="15"/>
    </row>
    <row r="348" spans="1:29" s="3" customFormat="1">
      <c r="A348" s="41"/>
      <c r="B348" s="42"/>
      <c r="C348" s="45"/>
      <c r="R348" s="15"/>
      <c r="S348" s="15"/>
      <c r="T348" s="15"/>
      <c r="U348" s="15"/>
      <c r="V348" s="15"/>
      <c r="W348" s="15"/>
      <c r="X348" s="15"/>
      <c r="Y348" s="15"/>
      <c r="Z348" s="15"/>
      <c r="AA348" s="15"/>
      <c r="AB348" s="15"/>
      <c r="AC348" s="15"/>
    </row>
    <row r="349" spans="1:29" s="3" customFormat="1">
      <c r="A349" s="41"/>
      <c r="B349" s="42"/>
      <c r="C349" s="45"/>
      <c r="R349" s="15"/>
      <c r="S349" s="15"/>
      <c r="T349" s="15"/>
      <c r="U349" s="15"/>
      <c r="V349" s="15"/>
      <c r="W349" s="15"/>
      <c r="X349" s="15"/>
      <c r="Y349" s="15"/>
      <c r="Z349" s="15"/>
      <c r="AA349" s="15"/>
      <c r="AB349" s="15"/>
      <c r="AC349" s="15"/>
    </row>
    <row r="350" spans="1:29" s="3" customFormat="1">
      <c r="A350" s="41"/>
      <c r="B350" s="42"/>
      <c r="C350" s="45"/>
      <c r="R350" s="15"/>
      <c r="S350" s="15"/>
      <c r="T350" s="15"/>
      <c r="U350" s="15"/>
      <c r="V350" s="15"/>
      <c r="W350" s="15"/>
      <c r="X350" s="15"/>
      <c r="Y350" s="15"/>
      <c r="Z350" s="15"/>
      <c r="AA350" s="15"/>
      <c r="AB350" s="15"/>
      <c r="AC350" s="15"/>
    </row>
    <row r="351" spans="1:29" s="3" customFormat="1">
      <c r="A351" s="41"/>
      <c r="B351" s="42"/>
      <c r="C351" s="45"/>
      <c r="R351" s="15"/>
      <c r="S351" s="15"/>
      <c r="T351" s="15"/>
      <c r="U351" s="15"/>
      <c r="V351" s="15"/>
      <c r="W351" s="15"/>
      <c r="X351" s="15"/>
      <c r="Y351" s="15"/>
      <c r="Z351" s="15"/>
      <c r="AA351" s="15"/>
      <c r="AB351" s="15"/>
      <c r="AC351" s="15"/>
    </row>
    <row r="352" spans="1:29" s="3" customFormat="1">
      <c r="A352" s="41"/>
      <c r="B352" s="42"/>
      <c r="C352" s="45"/>
      <c r="R352" s="15"/>
      <c r="S352" s="15"/>
      <c r="T352" s="15"/>
      <c r="U352" s="15"/>
      <c r="V352" s="15"/>
      <c r="W352" s="15"/>
      <c r="X352" s="15"/>
      <c r="Y352" s="15"/>
      <c r="Z352" s="15"/>
      <c r="AA352" s="15"/>
      <c r="AB352" s="15"/>
      <c r="AC352" s="15"/>
    </row>
    <row r="353" spans="1:29" s="3" customFormat="1">
      <c r="A353" s="41"/>
      <c r="B353" s="42"/>
      <c r="C353" s="45"/>
      <c r="R353" s="15"/>
      <c r="S353" s="15"/>
      <c r="T353" s="15"/>
      <c r="U353" s="15"/>
      <c r="V353" s="15"/>
      <c r="W353" s="15"/>
      <c r="X353" s="15"/>
      <c r="Y353" s="15"/>
      <c r="Z353" s="15"/>
      <c r="AA353" s="15"/>
      <c r="AB353" s="15"/>
      <c r="AC353" s="15"/>
    </row>
    <row r="354" spans="1:29" s="3" customFormat="1">
      <c r="A354" s="41"/>
      <c r="B354" s="42"/>
      <c r="C354" s="45"/>
      <c r="R354" s="15"/>
      <c r="S354" s="15"/>
      <c r="T354" s="15"/>
      <c r="U354" s="15"/>
      <c r="V354" s="15"/>
      <c r="W354" s="15"/>
      <c r="X354" s="15"/>
      <c r="Y354" s="15"/>
      <c r="Z354" s="15"/>
      <c r="AA354" s="15"/>
      <c r="AB354" s="15"/>
      <c r="AC354" s="15"/>
    </row>
    <row r="355" spans="1:29" s="3" customFormat="1">
      <c r="A355" s="41"/>
      <c r="B355" s="42"/>
      <c r="C355" s="45"/>
      <c r="R355" s="15"/>
      <c r="S355" s="15"/>
      <c r="T355" s="15"/>
      <c r="U355" s="15"/>
      <c r="V355" s="15"/>
      <c r="W355" s="15"/>
      <c r="X355" s="15"/>
      <c r="Y355" s="15"/>
      <c r="Z355" s="15"/>
      <c r="AA355" s="15"/>
      <c r="AB355" s="15"/>
      <c r="AC355" s="15"/>
    </row>
    <row r="356" spans="1:29" s="3" customFormat="1">
      <c r="A356" s="41"/>
      <c r="B356" s="42"/>
      <c r="C356" s="45"/>
      <c r="R356" s="15"/>
      <c r="S356" s="15"/>
      <c r="T356" s="15"/>
      <c r="U356" s="15"/>
      <c r="V356" s="15"/>
      <c r="W356" s="15"/>
      <c r="X356" s="15"/>
      <c r="Y356" s="15"/>
      <c r="Z356" s="15"/>
      <c r="AA356" s="15"/>
      <c r="AB356" s="15"/>
      <c r="AC356" s="15"/>
    </row>
    <row r="357" spans="1:29" s="3" customFormat="1">
      <c r="A357" s="41"/>
      <c r="B357" s="42"/>
      <c r="C357" s="45"/>
      <c r="R357" s="15"/>
      <c r="S357" s="15"/>
      <c r="T357" s="15"/>
      <c r="U357" s="15"/>
      <c r="V357" s="15"/>
      <c r="W357" s="15"/>
      <c r="X357" s="15"/>
      <c r="Y357" s="15"/>
      <c r="Z357" s="15"/>
      <c r="AA357" s="15"/>
      <c r="AB357" s="15"/>
      <c r="AC357" s="15"/>
    </row>
    <row r="358" spans="1:29" s="3" customFormat="1">
      <c r="A358" s="41"/>
      <c r="B358" s="42"/>
      <c r="C358" s="45"/>
      <c r="R358" s="15"/>
      <c r="S358" s="15"/>
      <c r="T358" s="15"/>
      <c r="U358" s="15"/>
      <c r="V358" s="15"/>
      <c r="W358" s="15"/>
      <c r="X358" s="15"/>
      <c r="Y358" s="15"/>
      <c r="Z358" s="15"/>
      <c r="AA358" s="15"/>
      <c r="AB358" s="15"/>
      <c r="AC358" s="15"/>
    </row>
    <row r="359" spans="1:29" s="3" customFormat="1">
      <c r="A359" s="41"/>
      <c r="B359" s="42"/>
      <c r="C359" s="45"/>
      <c r="R359" s="15"/>
      <c r="S359" s="15"/>
      <c r="T359" s="15"/>
      <c r="U359" s="15"/>
      <c r="V359" s="15"/>
      <c r="W359" s="15"/>
      <c r="X359" s="15"/>
      <c r="Y359" s="15"/>
      <c r="Z359" s="15"/>
      <c r="AA359" s="15"/>
      <c r="AB359" s="15"/>
      <c r="AC359" s="15"/>
    </row>
    <row r="360" spans="1:29" s="3" customFormat="1">
      <c r="A360" s="41"/>
      <c r="B360" s="42"/>
      <c r="C360" s="45"/>
      <c r="R360" s="15"/>
      <c r="S360" s="15"/>
      <c r="T360" s="15"/>
      <c r="U360" s="15"/>
      <c r="V360" s="15"/>
      <c r="W360" s="15"/>
      <c r="X360" s="15"/>
      <c r="Y360" s="15"/>
      <c r="Z360" s="15"/>
      <c r="AA360" s="15"/>
      <c r="AB360" s="15"/>
      <c r="AC360" s="15"/>
    </row>
    <row r="361" spans="1:29" s="3" customFormat="1">
      <c r="A361" s="41"/>
      <c r="B361" s="42"/>
      <c r="C361" s="45"/>
      <c r="R361" s="15"/>
      <c r="S361" s="15"/>
      <c r="T361" s="15"/>
      <c r="U361" s="15"/>
      <c r="V361" s="15"/>
      <c r="W361" s="15"/>
      <c r="X361" s="15"/>
      <c r="Y361" s="15"/>
      <c r="Z361" s="15"/>
      <c r="AA361" s="15"/>
      <c r="AB361" s="15"/>
      <c r="AC361" s="15"/>
    </row>
    <row r="362" spans="1:29" s="3" customFormat="1">
      <c r="A362" s="41"/>
      <c r="B362" s="42"/>
      <c r="C362" s="45"/>
      <c r="R362" s="15"/>
      <c r="S362" s="15"/>
      <c r="T362" s="15"/>
      <c r="U362" s="15"/>
      <c r="V362" s="15"/>
      <c r="W362" s="15"/>
      <c r="X362" s="15"/>
      <c r="Y362" s="15"/>
      <c r="Z362" s="15"/>
      <c r="AA362" s="15"/>
      <c r="AB362" s="15"/>
      <c r="AC362" s="15"/>
    </row>
    <row r="363" spans="1:29" s="3" customFormat="1">
      <c r="A363" s="41"/>
      <c r="B363" s="42"/>
      <c r="C363" s="45"/>
      <c r="R363" s="15"/>
      <c r="S363" s="15"/>
      <c r="T363" s="15"/>
      <c r="U363" s="15"/>
      <c r="V363" s="15"/>
      <c r="W363" s="15"/>
      <c r="X363" s="15"/>
      <c r="Y363" s="15"/>
      <c r="Z363" s="15"/>
      <c r="AA363" s="15"/>
      <c r="AB363" s="15"/>
      <c r="AC363" s="15"/>
    </row>
    <row r="364" spans="1:29" s="3" customFormat="1">
      <c r="A364" s="41"/>
      <c r="B364" s="42"/>
      <c r="C364" s="45"/>
      <c r="R364" s="15"/>
      <c r="S364" s="15"/>
      <c r="T364" s="15"/>
      <c r="U364" s="15"/>
      <c r="V364" s="15"/>
      <c r="W364" s="15"/>
      <c r="X364" s="15"/>
      <c r="Y364" s="15"/>
      <c r="Z364" s="15"/>
      <c r="AA364" s="15"/>
      <c r="AB364" s="15"/>
      <c r="AC364" s="15"/>
    </row>
    <row r="365" spans="1:29" s="3" customFormat="1">
      <c r="A365" s="41"/>
      <c r="B365" s="42"/>
      <c r="C365" s="45"/>
      <c r="R365" s="15"/>
      <c r="S365" s="15"/>
      <c r="T365" s="15"/>
      <c r="U365" s="15"/>
      <c r="V365" s="15"/>
      <c r="W365" s="15"/>
      <c r="X365" s="15"/>
      <c r="Y365" s="15"/>
      <c r="Z365" s="15"/>
      <c r="AA365" s="15"/>
      <c r="AB365" s="15"/>
      <c r="AC365" s="15"/>
    </row>
    <row r="366" spans="1:29" s="3" customFormat="1">
      <c r="A366" s="41"/>
      <c r="B366" s="42"/>
      <c r="C366" s="45"/>
      <c r="R366" s="15"/>
      <c r="S366" s="15"/>
      <c r="T366" s="15"/>
      <c r="U366" s="15"/>
      <c r="V366" s="15"/>
      <c r="W366" s="15"/>
      <c r="X366" s="15"/>
      <c r="Y366" s="15"/>
      <c r="Z366" s="15"/>
      <c r="AA366" s="15"/>
      <c r="AB366" s="15"/>
      <c r="AC366" s="15"/>
    </row>
    <row r="367" spans="1:29" s="3" customFormat="1">
      <c r="A367" s="41"/>
      <c r="B367" s="42"/>
      <c r="C367" s="45"/>
      <c r="R367" s="15"/>
      <c r="S367" s="15"/>
      <c r="T367" s="15"/>
      <c r="U367" s="15"/>
      <c r="V367" s="15"/>
      <c r="W367" s="15"/>
      <c r="X367" s="15"/>
      <c r="Y367" s="15"/>
      <c r="Z367" s="15"/>
      <c r="AA367" s="15"/>
      <c r="AB367" s="15"/>
      <c r="AC367" s="15"/>
    </row>
    <row r="368" spans="1:29" s="3" customFormat="1">
      <c r="A368" s="41"/>
      <c r="B368" s="42"/>
      <c r="C368" s="45"/>
      <c r="R368" s="15"/>
      <c r="S368" s="15"/>
      <c r="T368" s="15"/>
      <c r="U368" s="15"/>
      <c r="V368" s="15"/>
      <c r="W368" s="15"/>
      <c r="X368" s="15"/>
      <c r="Y368" s="15"/>
      <c r="Z368" s="15"/>
      <c r="AA368" s="15"/>
      <c r="AB368" s="15"/>
      <c r="AC368" s="15"/>
    </row>
    <row r="369" spans="1:29" s="3" customFormat="1">
      <c r="A369" s="41"/>
      <c r="B369" s="42"/>
      <c r="C369" s="45"/>
      <c r="R369" s="15"/>
      <c r="S369" s="15"/>
      <c r="T369" s="15"/>
      <c r="U369" s="15"/>
      <c r="V369" s="15"/>
      <c r="W369" s="15"/>
      <c r="X369" s="15"/>
      <c r="Y369" s="15"/>
      <c r="Z369" s="15"/>
      <c r="AA369" s="15"/>
      <c r="AB369" s="15"/>
      <c r="AC369" s="15"/>
    </row>
    <row r="370" spans="1:29" s="3" customFormat="1">
      <c r="A370" s="41"/>
      <c r="B370" s="42"/>
      <c r="C370" s="45"/>
      <c r="R370" s="15"/>
      <c r="S370" s="15"/>
      <c r="T370" s="15"/>
      <c r="U370" s="15"/>
      <c r="V370" s="15"/>
      <c r="W370" s="15"/>
      <c r="X370" s="15"/>
      <c r="Y370" s="15"/>
      <c r="Z370" s="15"/>
      <c r="AA370" s="15"/>
      <c r="AB370" s="15"/>
      <c r="AC370" s="15"/>
    </row>
    <row r="371" spans="1:29" s="3" customFormat="1">
      <c r="A371" s="41"/>
      <c r="B371" s="42"/>
      <c r="C371" s="45"/>
      <c r="R371" s="15"/>
      <c r="S371" s="15"/>
      <c r="T371" s="15"/>
      <c r="U371" s="15"/>
      <c r="V371" s="15"/>
      <c r="W371" s="15"/>
      <c r="X371" s="15"/>
      <c r="Y371" s="15"/>
      <c r="Z371" s="15"/>
      <c r="AA371" s="15"/>
      <c r="AB371" s="15"/>
      <c r="AC371" s="15"/>
    </row>
    <row r="372" spans="1:29" s="3" customFormat="1">
      <c r="A372" s="41"/>
      <c r="B372" s="42"/>
      <c r="C372" s="45"/>
      <c r="R372" s="15"/>
      <c r="S372" s="15"/>
      <c r="T372" s="15"/>
      <c r="U372" s="15"/>
      <c r="V372" s="15"/>
      <c r="W372" s="15"/>
      <c r="X372" s="15"/>
      <c r="Y372" s="15"/>
      <c r="Z372" s="15"/>
      <c r="AA372" s="15"/>
      <c r="AB372" s="15"/>
      <c r="AC372" s="15"/>
    </row>
    <row r="373" spans="1:29" s="3" customFormat="1">
      <c r="A373" s="41"/>
      <c r="B373" s="42"/>
      <c r="C373" s="45"/>
      <c r="R373" s="15"/>
      <c r="S373" s="15"/>
      <c r="T373" s="15"/>
      <c r="U373" s="15"/>
      <c r="V373" s="15"/>
      <c r="W373" s="15"/>
      <c r="X373" s="15"/>
      <c r="Y373" s="15"/>
      <c r="Z373" s="15"/>
      <c r="AA373" s="15"/>
      <c r="AB373" s="15"/>
      <c r="AC373" s="15"/>
    </row>
    <row r="374" spans="1:29" s="3" customFormat="1">
      <c r="A374" s="41"/>
      <c r="B374" s="42"/>
      <c r="C374" s="45"/>
      <c r="R374" s="15"/>
      <c r="S374" s="15"/>
      <c r="T374" s="15"/>
      <c r="U374" s="15"/>
      <c r="V374" s="15"/>
      <c r="W374" s="15"/>
      <c r="X374" s="15"/>
      <c r="Y374" s="15"/>
      <c r="Z374" s="15"/>
      <c r="AA374" s="15"/>
      <c r="AB374" s="15"/>
      <c r="AC374" s="15"/>
    </row>
    <row r="375" spans="1:29" s="3" customFormat="1">
      <c r="A375" s="41"/>
      <c r="B375" s="42"/>
      <c r="C375" s="45"/>
      <c r="R375" s="15"/>
      <c r="S375" s="15"/>
      <c r="T375" s="15"/>
      <c r="U375" s="15"/>
      <c r="V375" s="15"/>
      <c r="W375" s="15"/>
      <c r="X375" s="15"/>
      <c r="Y375" s="15"/>
      <c r="Z375" s="15"/>
      <c r="AA375" s="15"/>
      <c r="AB375" s="15"/>
      <c r="AC375" s="15"/>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Tonghopnguon</vt:lpstr>
      <vt:lpstr>BMI.b(CTMT)</vt:lpstr>
      <vt:lpstr>BMI.b (CTMTQG)</vt:lpstr>
      <vt:lpstr>BMI.b Ho tro Nha o)</vt:lpstr>
      <vt:lpstr>BM II.b (TPCP)</vt:lpstr>
      <vt:lpstr>ODAKH NSNN</vt:lpstr>
      <vt:lpstr>NC07 TH TPCP</vt:lpstr>
      <vt:lpstr>NC08 TPCP KH</vt:lpstr>
      <vt:lpstr>NC11 PPP</vt:lpstr>
      <vt:lpstr>BM18 BC nam DP</vt:lpstr>
      <vt:lpstr>Quy2THDP</vt:lpstr>
      <vt:lpstr>Quy2TPCPDP</vt:lpstr>
      <vt:lpstr>Quy2von khac Dp</vt:lpstr>
      <vt:lpstr>Quy2THDP!_ftnref1</vt:lpstr>
      <vt:lpstr>'BM II.b (TPCP)'!Print_Area</vt:lpstr>
      <vt:lpstr>'BM18 BC nam DP'!Print_Area</vt:lpstr>
      <vt:lpstr>'BMI.b (CTMTQG)'!Print_Area</vt:lpstr>
      <vt:lpstr>'BMI.b Ho tro Nha o)'!Print_Area</vt:lpstr>
      <vt:lpstr>'BMI.b(CTMT)'!Print_Area</vt:lpstr>
      <vt:lpstr>'NC07 TH TPCP'!Print_Area</vt:lpstr>
      <vt:lpstr>'NC08 TPCP KH'!Print_Area</vt:lpstr>
      <vt:lpstr>'NC11 PPP'!Print_Area</vt:lpstr>
      <vt:lpstr>'ODAKH NSNN'!Print_Area</vt:lpstr>
      <vt:lpstr>Quy2TPCPDP!Print_Area</vt:lpstr>
      <vt:lpstr>Quy2THDP!Print_Area</vt:lpstr>
      <vt:lpstr>'Quy2von khac Dp'!Print_Area</vt:lpstr>
      <vt:lpstr>Tonghopnguon!Print_Area</vt:lpstr>
      <vt:lpstr>'BM II.b (TPCP)'!Print_Titles</vt:lpstr>
      <vt:lpstr>'BM18 BC nam DP'!Print_Titles</vt:lpstr>
      <vt:lpstr>'BMI.b (CTMTQG)'!Print_Titles</vt:lpstr>
      <vt:lpstr>'BMI.b Ho tro Nha o)'!Print_Titles</vt:lpstr>
      <vt:lpstr>'BMI.b(CTMT)'!Print_Titles</vt:lpstr>
      <vt:lpstr>'NC07 TH TPCP'!Print_Titles</vt:lpstr>
      <vt:lpstr>'NC08 TPCP KH'!Print_Titles</vt:lpstr>
      <vt:lpstr>'ODAKH NSNN'!Print_Titles</vt:lpstr>
      <vt:lpstr>Quy2TPCPDP!Print_Titles</vt:lpstr>
      <vt:lpstr>Quy2THDP!Print_Titles</vt:lpstr>
      <vt:lpstr>'Quy2von khac Dp'!Print_Titles</vt:lpstr>
      <vt:lpstr>Tonghopnguon!Print_Titles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HUNGGIANG</cp:lastModifiedBy>
  <cp:lastPrinted>2017-12-03T09:00:20Z</cp:lastPrinted>
  <dcterms:created xsi:type="dcterms:W3CDTF">2016-08-23T02:19:18Z</dcterms:created>
  <dcterms:modified xsi:type="dcterms:W3CDTF">2017-12-20T11:05:38Z</dcterms:modified>
</cp:coreProperties>
</file>